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catmailohio-my.sharepoint.com/personal/wrights_ohio_edu/Documents/Personal Finance/"/>
    </mc:Choice>
  </mc:AlternateContent>
  <xr:revisionPtr revIDLastSave="0" documentId="8_{0C4DE06D-39A2-4781-B066-F4A8B1F7BC2F}" xr6:coauthVersionLast="47" xr6:coauthVersionMax="47" xr10:uidLastSave="{00000000-0000-0000-0000-000000000000}"/>
  <bookViews>
    <workbookView xWindow="-120" yWindow="-120" windowWidth="20730" windowHeight="11160" tabRatio="737" xr2:uid="{00000000-000D-0000-FFFF-FFFF00000000}"/>
  </bookViews>
  <sheets>
    <sheet name="Personal Budget " sheetId="6" r:id="rId1"/>
    <sheet name="chart_calcs" sheetId="4" state="hidden" r:id="rId2"/>
  </sheets>
  <externalReferences>
    <externalReference r:id="rId3"/>
    <externalReference r:id="rId4"/>
    <externalReference r:id="rId5"/>
  </externalReferences>
  <definedNames>
    <definedName name="A">SUM('[1]Balance Sheet'!$C$21:$C$26)</definedName>
    <definedName name="B">SUM('[1]Balance Sheet'!$G$21:$G$24)</definedName>
    <definedName name="b_s">INDEX('[1]Balance Sheet'!$G$32:$G$35,MATCH("*[G]*",'[1]Balance Sheet'!$F$32:$F$35,0))</definedName>
    <definedName name="Beg_Bal">'[2]Payment Schedule'!$D$13:$D$732</definedName>
    <definedName name="bs">SUM('[1]Balance Sheet'!$G$21:$G$24)</definedName>
    <definedName name="C_">INDEX('[1]Balance Sheet'!$C$21:$C$26,MATCH("*[C]*",'[1]Balance Sheet'!$B$21:$B$26,0))</definedName>
    <definedName name="CategoriesExpense">{"room &amp; board";"tuition &amp; fees";"books &amp; supplies";"transportation";"discretionary";"other expenses"}</definedName>
    <definedName name="CategoriesIncome">{"financial aid";"wages (after-tax)";"family help";"from savings";"other"}</definedName>
    <definedName name="ComparisonLoanAmount">#REF!</definedName>
    <definedName name="Cum_Int">#REF!</definedName>
    <definedName name="D">INDEX('[1]Balance Sheet'!$C$21:$C$26,MATCH("*[D]*",'[1]Balance Sheet'!$B$21:$B$26,0))</definedName>
    <definedName name="Data">#REF!</definedName>
    <definedName name="E">'[3]bal sheet'!$C$50</definedName>
    <definedName name="End_Bal">'[2]Payment Schedule'!$K$13:$K$732</definedName>
    <definedName name="Extra_Pay">'[2]Payment Schedule'!$F$13:$F$732</definedName>
    <definedName name="F">'[3]bal sheet'!$C$52</definedName>
    <definedName name="FirstMonth">UPPER(TEXT(StartDate,"mmm "))</definedName>
    <definedName name="Full_Print">#REF!</definedName>
    <definedName name="G">INDEX('[1]Balance Sheet'!$G$32:$G$35,MATCH("*[G]*",'[1]Balance Sheet'!$F$32:$F$35,0))</definedName>
    <definedName name="H">INDEX('[1]Balance Sheet'!$G$21:$G$24,MATCH("*[H]*",'[1]Balance Sheet'!$F$21:$F$24,0))</definedName>
    <definedName name="Header_Row">ROW('[2]Payment Schedule'!$12:$12)</definedName>
    <definedName name="income_percent_selected_period">#REF!</definedName>
    <definedName name="Int">'[2]Payment Schedule'!$J$13:$J$732</definedName>
    <definedName name="Interest_Rate">'[2]Payment Schedule'!$D$9</definedName>
    <definedName name="Interval">'[2]Payment Schedule'!$D$8</definedName>
    <definedName name="Last_Row">IF(Values_Entered,Header_Row+Number_of_Payments,Header_Row)</definedName>
    <definedName name="LastCol">COUNTA('Personal Budget '!$7:$7)+1</definedName>
    <definedName name="Loan_Amount">'[2]Payment Schedule'!$D$6</definedName>
    <definedName name="Loan_Start">'[2]Payment Schedule'!$D$4</definedName>
    <definedName name="Loan_Years">'[2]Payment Schedule'!$D$7</definedName>
    <definedName name="NextMonth">UPPER(TEXT(EOMONTH(VALUE(#REF! &amp; "1"),0)+1,"mmm "))</definedName>
    <definedName name="Num_Pmt_Per_Year">#REF!</definedName>
    <definedName name="Number_of_Payments">MATCH(0.01,End_Bal,-1)+1</definedName>
    <definedName name="Number_of_Pmts">#REF!</definedName>
    <definedName name="Pay_Date">#REF!</definedName>
    <definedName name="Pay_Num">'[2]Payment Schedule'!$B$13:$B$732</definedName>
    <definedName name="Payment_Date">DATE(YEAR(Loan_Start),MONTH(Loan_Start)+Payment_Number,DAY(Loan_Start))</definedName>
    <definedName name="Payment_Frequency">#REF!</definedName>
    <definedName name="PaymentComparison">#REF!</definedName>
    <definedName name="PercentsExpense">#REF!,#REF!,#REF!,#REF!,#REF!,#REF!</definedName>
    <definedName name="PercentsIncome">#REF!</definedName>
    <definedName name="Periods">#REF!</definedName>
    <definedName name="Princ">'[2]Payment Schedule'!$I$13:$I$732</definedName>
    <definedName name="Print_Area_Reset">OFFSET(Full_Print,0,0,Last_Row)</definedName>
    <definedName name="PrintArea_SET">OFFSET('Personal Budget '!$A$2,,,MATCH(REPT("z",255),'Personal Budget '!$A:$A),LastCol)</definedName>
    <definedName name="S1Interest">#REF!</definedName>
    <definedName name="S1LoanPeriod">#REF!</definedName>
    <definedName name="S1PaymentFrequency">#REF!</definedName>
    <definedName name="S1ScheduledPayment">#REF!</definedName>
    <definedName name="S1TotalInterest">#REF!</definedName>
    <definedName name="S1TotalPayments">#REF!</definedName>
    <definedName name="S2Interest">#REF!</definedName>
    <definedName name="S2LoanPeriod">#REF!</definedName>
    <definedName name="S2PaymentFrequency">#REF!</definedName>
    <definedName name="S2ScheduledPayment">#REF!</definedName>
    <definedName name="S2TotalInterest">#REF!</definedName>
    <definedName name="S2TotalPayments">#REF!</definedName>
    <definedName name="S3Interest">#REF!</definedName>
    <definedName name="S3LoanPeriod">#REF!</definedName>
    <definedName name="S3PaymentFrequency">#REF!</definedName>
    <definedName name="S3ScheduledPayment">#REF!</definedName>
    <definedName name="S3TotalInterest">#REF!</definedName>
    <definedName name="S3TotalPayments">#REF!</definedName>
    <definedName name="Scenario">'[2]Payment Schedule'!$L$2</definedName>
    <definedName name="Sched_Pay">'[2]Payment Schedule'!$E$13:$E$732</definedName>
    <definedName name="Scheduled_Extra_Payments">'[2]Payment Schedule'!$D$5</definedName>
    <definedName name="Scheduled_Interest_Rate">#REF!</definedName>
    <definedName name="Scheduled_Monthly_Payment">'[2]Payment Schedule'!$I$4</definedName>
    <definedName name="ScrollBarValue">chart_calcs!$D$13</definedName>
    <definedName name="SelectedPeriod">INDEX(Periods,,ScrollBarValue)</definedName>
    <definedName name="SelectedPeriodCashFlowNegative">INDEX(#REF!,,SelectedPeriodColumn) * NOT(SelectedPeriodIsFunded)</definedName>
    <definedName name="SelectedPeriodCashFlowNegative_Mirror">CHOOSE({1,2,3},0,SelectedPeriodCashFlowNegative,-(MAX(ABS(SelectedPeriodCashFlowNegative),SelectedPeriodCashFlowPositive)))</definedName>
    <definedName name="SelectedPeriodCashFlowPositive">INDEX(#REF!,,SelectedPeriodColumn) * SelectedPeriodIsFunded</definedName>
    <definedName name="SelectedPeriodCashFlowPositive_Mirror">CHOOSE({1,2,3},0,SelectedPeriodCashFlowPositive,(MAX(ABS(SelectedPeriodCashFlowNegative),SelectedPeriodCashFlowPositive)))</definedName>
    <definedName name="SelectedPeriodColumn">MATCH(SelectedPeriod,Periods,0)</definedName>
    <definedName name="SelectedPeriodIsFunded">INDEX(#REF!,,SelectedPeriodColumn)&gt;=INDEX(#REF!,,SelectedPeriodColumn)</definedName>
    <definedName name="SelectedStartMonth">#REF!</definedName>
    <definedName name="StartDate">DATEVALUE(SelectedStartMonth &amp;  "1, " &amp; YEAR(TODAY()))</definedName>
    <definedName name="Total_Interest">#REF!</definedName>
    <definedName name="Total_Pay">'[2]Payment Schedule'!$H$13:$H$732</definedName>
    <definedName name="Total_Payment">Sched_Pay+Extra_Pay</definedName>
    <definedName name="Values_Entered">IF(Loan_Amount*Interest_Rate*Loan_Years*Loan_Start&gt;0,1,0)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5" i="6" l="1"/>
  <c r="L105" i="6"/>
  <c r="K105" i="6"/>
  <c r="J105" i="6"/>
  <c r="I105" i="6"/>
  <c r="I4" i="6" s="1"/>
  <c r="H105" i="6"/>
  <c r="G105" i="6"/>
  <c r="F105" i="6"/>
  <c r="E105" i="6"/>
  <c r="D105" i="6"/>
  <c r="C105" i="6"/>
  <c r="B105" i="6"/>
  <c r="N104" i="6"/>
  <c r="N103" i="6"/>
  <c r="N102" i="6"/>
  <c r="N101" i="6"/>
  <c r="N100" i="6"/>
  <c r="M97" i="6"/>
  <c r="L97" i="6"/>
  <c r="K97" i="6"/>
  <c r="J97" i="6"/>
  <c r="J4" i="6" s="1"/>
  <c r="I97" i="6"/>
  <c r="H97" i="6"/>
  <c r="G97" i="6"/>
  <c r="F97" i="6"/>
  <c r="E97" i="6"/>
  <c r="D97" i="6"/>
  <c r="C97" i="6"/>
  <c r="B97" i="6"/>
  <c r="N96" i="6"/>
  <c r="N95" i="6"/>
  <c r="N94" i="6"/>
  <c r="N93" i="6"/>
  <c r="M90" i="6"/>
  <c r="L90" i="6"/>
  <c r="K90" i="6"/>
  <c r="J90" i="6"/>
  <c r="I90" i="6"/>
  <c r="H90" i="6"/>
  <c r="G90" i="6"/>
  <c r="F90" i="6"/>
  <c r="E90" i="6"/>
  <c r="D90" i="6"/>
  <c r="C90" i="6"/>
  <c r="B90" i="6"/>
  <c r="N89" i="6"/>
  <c r="N88" i="6"/>
  <c r="N87" i="6"/>
  <c r="N86" i="6"/>
  <c r="N85" i="6"/>
  <c r="M82" i="6"/>
  <c r="L82" i="6"/>
  <c r="K82" i="6"/>
  <c r="J82" i="6"/>
  <c r="I82" i="6"/>
  <c r="H82" i="6"/>
  <c r="G82" i="6"/>
  <c r="F82" i="6"/>
  <c r="E82" i="6"/>
  <c r="D82" i="6"/>
  <c r="C82" i="6"/>
  <c r="B82" i="6"/>
  <c r="N81" i="6"/>
  <c r="N80" i="6"/>
  <c r="N79" i="6"/>
  <c r="N78" i="6"/>
  <c r="N77" i="6"/>
  <c r="N76" i="6"/>
  <c r="N75" i="6"/>
  <c r="M72" i="6"/>
  <c r="L72" i="6"/>
  <c r="K72" i="6"/>
  <c r="J72" i="6"/>
  <c r="I72" i="6"/>
  <c r="H72" i="6"/>
  <c r="G72" i="6"/>
  <c r="F72" i="6"/>
  <c r="E72" i="6"/>
  <c r="D72" i="6"/>
  <c r="C72" i="6"/>
  <c r="B72" i="6"/>
  <c r="N71" i="6"/>
  <c r="N70" i="6"/>
  <c r="N69" i="6"/>
  <c r="N68" i="6"/>
  <c r="M65" i="6"/>
  <c r="L65" i="6"/>
  <c r="K65" i="6"/>
  <c r="J65" i="6"/>
  <c r="I65" i="6"/>
  <c r="H65" i="6"/>
  <c r="G65" i="6"/>
  <c r="F65" i="6"/>
  <c r="E65" i="6"/>
  <c r="D65" i="6"/>
  <c r="C65" i="6"/>
  <c r="B65" i="6"/>
  <c r="N64" i="6"/>
  <c r="N63" i="6"/>
  <c r="N62" i="6"/>
  <c r="N61" i="6"/>
  <c r="N60" i="6"/>
  <c r="N59" i="6"/>
  <c r="M56" i="6"/>
  <c r="L56" i="6"/>
  <c r="K56" i="6"/>
  <c r="J56" i="6"/>
  <c r="I56" i="6"/>
  <c r="H56" i="6"/>
  <c r="H21" i="6"/>
  <c r="H30" i="6"/>
  <c r="H39" i="6"/>
  <c r="H46" i="6"/>
  <c r="G56" i="6"/>
  <c r="F56" i="6"/>
  <c r="E56" i="6"/>
  <c r="D56" i="6"/>
  <c r="C56" i="6"/>
  <c r="B56" i="6"/>
  <c r="N55" i="6"/>
  <c r="N54" i="6"/>
  <c r="N53" i="6"/>
  <c r="N52" i="6"/>
  <c r="N51" i="6"/>
  <c r="N50" i="6"/>
  <c r="N49" i="6"/>
  <c r="M46" i="6"/>
  <c r="L46" i="6"/>
  <c r="K46" i="6"/>
  <c r="J46" i="6"/>
  <c r="I46" i="6"/>
  <c r="G46" i="6"/>
  <c r="F46" i="6"/>
  <c r="E46" i="6"/>
  <c r="D46" i="6"/>
  <c r="C46" i="6"/>
  <c r="B46" i="6"/>
  <c r="N45" i="6"/>
  <c r="N44" i="6"/>
  <c r="N43" i="6"/>
  <c r="N42" i="6"/>
  <c r="M39" i="6"/>
  <c r="L39" i="6"/>
  <c r="K39" i="6"/>
  <c r="J39" i="6"/>
  <c r="I39" i="6"/>
  <c r="G39" i="6"/>
  <c r="F39" i="6"/>
  <c r="E39" i="6"/>
  <c r="D39" i="6"/>
  <c r="C39" i="6"/>
  <c r="B39" i="6"/>
  <c r="B4" i="6" s="1"/>
  <c r="N38" i="6"/>
  <c r="N37" i="6"/>
  <c r="N36" i="6"/>
  <c r="N35" i="6"/>
  <c r="N34" i="6"/>
  <c r="N33" i="6"/>
  <c r="M30" i="6"/>
  <c r="L30" i="6"/>
  <c r="K30" i="6"/>
  <c r="J30" i="6"/>
  <c r="I30" i="6"/>
  <c r="G30" i="6"/>
  <c r="F30" i="6"/>
  <c r="E30" i="6"/>
  <c r="D30" i="6"/>
  <c r="C30" i="6"/>
  <c r="B30" i="6"/>
  <c r="N29" i="6"/>
  <c r="N28" i="6"/>
  <c r="N27" i="6"/>
  <c r="N26" i="6"/>
  <c r="N25" i="6"/>
  <c r="N24" i="6"/>
  <c r="M21" i="6"/>
  <c r="L21" i="6"/>
  <c r="K21" i="6"/>
  <c r="J21" i="6"/>
  <c r="I21" i="6"/>
  <c r="G21" i="6"/>
  <c r="F21" i="6"/>
  <c r="E21" i="6"/>
  <c r="D21" i="6"/>
  <c r="C21" i="6"/>
  <c r="B21" i="6"/>
  <c r="N20" i="6"/>
  <c r="N19" i="6"/>
  <c r="N18" i="6"/>
  <c r="N17" i="6"/>
  <c r="N16" i="6"/>
  <c r="M12" i="6"/>
  <c r="L12" i="6"/>
  <c r="K12" i="6"/>
  <c r="J12" i="6"/>
  <c r="I12" i="6"/>
  <c r="H12" i="6"/>
  <c r="G12" i="6"/>
  <c r="F12" i="6"/>
  <c r="E12" i="6"/>
  <c r="D12" i="6"/>
  <c r="C12" i="6"/>
  <c r="B12" i="6"/>
  <c r="N11" i="6"/>
  <c r="N10" i="6"/>
  <c r="N9" i="6"/>
  <c r="P12" i="4"/>
  <c r="D14" i="4"/>
  <c r="D3" i="4"/>
  <c r="D8" i="4" s="1"/>
  <c r="G4" i="6" l="1"/>
  <c r="G5" i="6" s="1"/>
  <c r="F4" i="6"/>
  <c r="H4" i="6"/>
  <c r="H5" i="6" s="1"/>
  <c r="C4" i="6"/>
  <c r="C5" i="6" s="1"/>
  <c r="K4" i="6"/>
  <c r="K5" i="6" s="1"/>
  <c r="D4" i="6"/>
  <c r="D5" i="6" s="1"/>
  <c r="L4" i="6"/>
  <c r="L5" i="6" s="1"/>
  <c r="E4" i="6"/>
  <c r="E5" i="6" s="1"/>
  <c r="M4" i="6"/>
  <c r="M5" i="6" s="1"/>
  <c r="J5" i="6"/>
  <c r="I5" i="6"/>
  <c r="B5" i="6"/>
  <c r="F5" i="6"/>
  <c r="N12" i="6"/>
  <c r="L108" i="6"/>
  <c r="L109" i="6" s="1"/>
  <c r="N46" i="6"/>
  <c r="N105" i="6"/>
  <c r="N72" i="6"/>
  <c r="N82" i="6"/>
  <c r="N30" i="6"/>
  <c r="N65" i="6"/>
  <c r="D6" i="4"/>
  <c r="D7" i="4"/>
  <c r="N21" i="6"/>
  <c r="C108" i="6"/>
  <c r="C109" i="6" s="1"/>
  <c r="B108" i="6"/>
  <c r="B109" i="6" s="1"/>
  <c r="N39" i="6"/>
  <c r="E108" i="6"/>
  <c r="E109" i="6" s="1"/>
  <c r="J108" i="6"/>
  <c r="J109" i="6" s="1"/>
  <c r="N56" i="6"/>
  <c r="H108" i="6"/>
  <c r="H109" i="6" s="1"/>
  <c r="N90" i="6"/>
  <c r="I108" i="6"/>
  <c r="I109" i="6" s="1"/>
  <c r="N97" i="6"/>
  <c r="M108" i="6"/>
  <c r="M109" i="6" s="1"/>
  <c r="G108" i="6"/>
  <c r="G109" i="6" s="1"/>
  <c r="K108" i="6"/>
  <c r="K109" i="6" s="1"/>
  <c r="D108" i="6"/>
  <c r="D109" i="6" s="1"/>
  <c r="F108" i="6"/>
  <c r="F109" i="6" s="1"/>
  <c r="E12" i="4"/>
  <c r="D15" i="4"/>
  <c r="D12" i="4"/>
  <c r="N108" i="6" l="1"/>
  <c r="N109" i="6" s="1"/>
  <c r="N4" i="6"/>
  <c r="N5" i="6" s="1"/>
  <c r="F12" i="4"/>
  <c r="E14" i="4"/>
  <c r="E15" i="4"/>
  <c r="G12" i="4" l="1"/>
  <c r="F15" i="4"/>
  <c r="F14" i="4"/>
  <c r="P14" i="4" l="1"/>
  <c r="P15" i="4"/>
  <c r="E8" i="4"/>
  <c r="F8" i="4" s="1"/>
  <c r="G15" i="4"/>
  <c r="G14" i="4"/>
  <c r="H12" i="4"/>
  <c r="H14" i="4" l="1"/>
  <c r="H15" i="4"/>
  <c r="I12" i="4"/>
  <c r="J12" i="4" l="1"/>
  <c r="I14" i="4"/>
  <c r="I15" i="4"/>
  <c r="J15" i="4" l="1"/>
  <c r="J14" i="4"/>
  <c r="K12" i="4"/>
  <c r="L12" i="4" l="1"/>
  <c r="K15" i="4"/>
  <c r="K14" i="4"/>
  <c r="L14" i="4" l="1"/>
  <c r="L15" i="4"/>
  <c r="M12" i="4"/>
  <c r="M14" i="4" l="1"/>
  <c r="M15" i="4"/>
  <c r="N12" i="4"/>
  <c r="N14" i="4" l="1"/>
  <c r="N15" i="4"/>
  <c r="O12" i="4"/>
  <c r="F6" i="4"/>
  <c r="D22" i="4"/>
  <c r="D21" i="4"/>
  <c r="F7" i="4"/>
  <c r="D23" i="4"/>
  <c r="D20" i="4"/>
  <c r="D19" i="4"/>
  <c r="O15" i="4" l="1"/>
  <c r="O14" i="4"/>
</calcChain>
</file>

<file path=xl/sharedStrings.xml><?xml version="1.0" encoding="utf-8"?>
<sst xmlns="http://schemas.openxmlformats.org/spreadsheetml/2006/main" count="148" uniqueCount="101">
  <si>
    <t>Financial help from family</t>
  </si>
  <si>
    <t>Other (child support, public assistance, gifts, etc.)</t>
  </si>
  <si>
    <t>Financial aid (grants, scholarships, loans) paid to you</t>
  </si>
  <si>
    <t>Withdrawals from savings</t>
  </si>
  <si>
    <t>Dynamic Chart Titles</t>
  </si>
  <si>
    <t xml:space="preserve">Scroll Bar Value: </t>
  </si>
  <si>
    <t xml:space="preserve">Cash Flow Chart: </t>
  </si>
  <si>
    <t xml:space="preserve">Cumulative: </t>
  </si>
  <si>
    <t>***This sheet should remain HIDDEN***</t>
  </si>
  <si>
    <t>JAN</t>
  </si>
  <si>
    <t>INCOME CHART DATA</t>
  </si>
  <si>
    <t>After tax wages from a job</t>
  </si>
  <si>
    <t>Total expenses</t>
  </si>
  <si>
    <t>Cash short/extra</t>
  </si>
  <si>
    <t>REVENUE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</si>
  <si>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</si>
  <si>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</si>
  <si>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</si>
  <si>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</si>
  <si>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</si>
  <si>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</si>
  <si>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</si>
  <si>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</si>
  <si>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</si>
  <si>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</si>
  <si>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</si>
  <si>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</si>
  <si>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INCOME</t>
  </si>
  <si>
    <t xml:space="preserve"> </t>
  </si>
  <si>
    <t>Wages</t>
  </si>
  <si>
    <t>Interest/dividends</t>
  </si>
  <si>
    <t>Miscellaneous</t>
  </si>
  <si>
    <t>Total</t>
  </si>
  <si>
    <t>EXPENSES</t>
  </si>
  <si>
    <t>HOME</t>
  </si>
  <si>
    <t>Insurance</t>
  </si>
  <si>
    <t>Repairs</t>
  </si>
  <si>
    <t>Services</t>
  </si>
  <si>
    <t>Utilities</t>
  </si>
  <si>
    <t>DAILY LIVING</t>
  </si>
  <si>
    <t xml:space="preserve">Groceries </t>
  </si>
  <si>
    <t>Child care</t>
  </si>
  <si>
    <t>Dry cleaning</t>
  </si>
  <si>
    <t>Dining out</t>
  </si>
  <si>
    <t>Housecleaning service</t>
  </si>
  <si>
    <t>Dog walker</t>
  </si>
  <si>
    <t>TRANSPORTATION</t>
  </si>
  <si>
    <t>Gas/fuel</t>
  </si>
  <si>
    <t>Car wash/detailing services</t>
  </si>
  <si>
    <t>Parking</t>
  </si>
  <si>
    <t>Public transportation</t>
  </si>
  <si>
    <t>ENTERTAINMENT</t>
  </si>
  <si>
    <t>Cable TV</t>
  </si>
  <si>
    <t>Video/DVD rentals</t>
  </si>
  <si>
    <t>Movies/plays</t>
  </si>
  <si>
    <t>Concerts/clubs</t>
  </si>
  <si>
    <t>HEALTH</t>
  </si>
  <si>
    <t>Health club dues</t>
  </si>
  <si>
    <t>Prescriptions</t>
  </si>
  <si>
    <t>Over-the-counter drugs</t>
  </si>
  <si>
    <t>Co-payments/out-of-pocket</t>
  </si>
  <si>
    <t>Veterinarians/pet medicines</t>
  </si>
  <si>
    <t>Life insurance</t>
  </si>
  <si>
    <t>VACATIONS</t>
  </si>
  <si>
    <t>Plane fare</t>
  </si>
  <si>
    <t>Accommodations</t>
  </si>
  <si>
    <t>Food</t>
  </si>
  <si>
    <t>Souvenirs</t>
  </si>
  <si>
    <t>Pet boarding</t>
  </si>
  <si>
    <t>Rental car</t>
  </si>
  <si>
    <t>RECREATION</t>
  </si>
  <si>
    <t>Gym fees</t>
  </si>
  <si>
    <t>Sports equipment</t>
  </si>
  <si>
    <t>Team dues</t>
  </si>
  <si>
    <t>Toys/child gear</t>
  </si>
  <si>
    <t>DUES/SUBSCRIPTION</t>
  </si>
  <si>
    <t>Magazines</t>
  </si>
  <si>
    <t>Newspapers</t>
  </si>
  <si>
    <t>Internet connection</t>
  </si>
  <si>
    <t>Public radio</t>
  </si>
  <si>
    <t>Public television</t>
  </si>
  <si>
    <t>Religious organizations</t>
  </si>
  <si>
    <t>Charity</t>
  </si>
  <si>
    <t>PERSONAL</t>
  </si>
  <si>
    <t>Clothing</t>
  </si>
  <si>
    <t>Gifts</t>
  </si>
  <si>
    <t>Salon/barber</t>
  </si>
  <si>
    <t>Books</t>
  </si>
  <si>
    <t>Music (CDs, etc.)</t>
  </si>
  <si>
    <t>FINANCIAL OBLIGATIONS</t>
  </si>
  <si>
    <t>Long-term savings</t>
  </si>
  <si>
    <t>Retirement (401k, Roth IRA)</t>
  </si>
  <si>
    <t xml:space="preserve">Income tax </t>
  </si>
  <si>
    <t>Other obligations</t>
  </si>
  <si>
    <t>MISC PAYMENTS</t>
  </si>
  <si>
    <t xml:space="preserve">   Other</t>
  </si>
  <si>
    <t>TOTALS</t>
  </si>
  <si>
    <t>Mortgage/rent</t>
  </si>
  <si>
    <t>Personal Budget</t>
  </si>
  <si>
    <t>https://money.com/average-americans-annual-budget-college-grad/</t>
  </si>
  <si>
    <t>This article might provide some guidance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</si>
</sst>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"/>
  </numFmts>
  <fonts count="29" x14ac:knownFonts="1">
    <font>
      <sz val="10"/>
      <color theme="3" tint="0.34998626667073579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9"/>
      <color theme="1" tint="0.34998626667073579"/>
      <name val="Trebuchet MS"/>
      <family val="2"/>
      <scheme val="minor"/>
    </font>
    <font>
      <sz val="14"/>
      <color theme="1" tint="0.499984740745262"/>
      <name val="Trebuchet MS"/>
      <family val="2"/>
      <scheme val="minor"/>
    </font>
    <font>
      <sz val="30"/>
      <color theme="1" tint="0.499984740745262"/>
      <name val="Trebuchet MS"/>
      <family val="2"/>
      <scheme val="minor"/>
    </font>
    <font>
      <sz val="11"/>
      <color theme="3" tint="0.499984740745262"/>
      <name val="Cambria"/>
      <family val="1"/>
      <scheme val="major"/>
    </font>
    <font>
      <sz val="10"/>
      <name val="Arial"/>
      <family val="2"/>
    </font>
    <font>
      <u/>
      <sz val="10"/>
      <color indexed="12"/>
      <name val="Arial"/>
      <family val="2"/>
    </font>
    <font>
      <sz val="22"/>
      <color theme="1" tint="0.14993743705557422"/>
      <name val="Cambria"/>
      <family val="2"/>
      <scheme val="major"/>
    </font>
    <font>
      <sz val="10"/>
      <color theme="1" tint="0.14993743705557422"/>
      <name val="Trebuchet MS"/>
      <family val="2"/>
      <scheme val="minor"/>
    </font>
    <font>
      <b/>
      <sz val="10"/>
      <color theme="6" tint="-0.499984740745262"/>
      <name val="Trebuchet MS"/>
      <family val="2"/>
      <scheme val="minor"/>
    </font>
    <font>
      <sz val="10"/>
      <color theme="6" tint="-0.499984740745262"/>
      <name val="Trebuchet MS"/>
      <family val="2"/>
      <scheme val="minor"/>
    </font>
    <font>
      <sz val="11"/>
      <color theme="1" tint="0.14993743705557422"/>
      <name val="Cambria"/>
      <family val="2"/>
      <scheme val="major"/>
    </font>
    <font>
      <b/>
      <sz val="10"/>
      <color theme="1" tint="0.14990691854609822"/>
      <name val="Cambria"/>
      <family val="2"/>
      <scheme val="major"/>
    </font>
    <font>
      <sz val="12"/>
      <color theme="1" tint="0.14996795556505021"/>
      <name val="Trebuchet MS"/>
      <family val="2"/>
      <scheme val="minor"/>
    </font>
    <font>
      <sz val="20"/>
      <color theme="1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55"/>
      <color theme="4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6"/>
      <color theme="2"/>
      <name val="Cambria"/>
      <family val="2"/>
      <scheme val="major"/>
    </font>
    <font>
      <b/>
      <sz val="12"/>
      <color theme="1"/>
      <name val="Cambria"/>
      <family val="2"/>
      <scheme val="major"/>
    </font>
    <font>
      <b/>
      <sz val="18"/>
      <color theme="4"/>
      <name val="Cambria"/>
      <family val="2"/>
      <scheme val="major"/>
    </font>
    <font>
      <b/>
      <sz val="13"/>
      <color theme="4"/>
      <name val="Trebuchet MS"/>
      <family val="2"/>
      <scheme val="minor"/>
    </font>
    <font>
      <sz val="12"/>
      <color theme="2"/>
      <name val="Trebuchet MS"/>
      <family val="2"/>
      <scheme val="minor"/>
    </font>
    <font>
      <b/>
      <sz val="15"/>
      <color theme="4"/>
      <name val="Cambria"/>
      <family val="2"/>
      <scheme val="major"/>
    </font>
    <font>
      <b/>
      <sz val="12"/>
      <color theme="1" tint="0.14993743705557422"/>
      <name val="Cambria"/>
      <family val="2"/>
      <scheme val="major"/>
    </font>
    <font>
      <sz val="12"/>
      <color theme="1" tint="0.34998626667073579"/>
      <name val="Trebuchet MS"/>
      <family val="2"/>
      <scheme val="minor"/>
    </font>
    <font>
      <sz val="22"/>
      <color theme="4" tint="-0.24997711111789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medium">
        <color theme="4" tint="0.3999755851924192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Protection="0">
      <alignment vertical="center"/>
    </xf>
    <xf numFmtId="0" fontId="10" fillId="0" borderId="0">
      <alignment vertical="center"/>
    </xf>
    <xf numFmtId="0" fontId="13" fillId="0" borderId="8" applyNumberFormat="0" applyFill="0" applyProtection="0">
      <alignment vertical="center"/>
    </xf>
    <xf numFmtId="0" fontId="14" fillId="3" borderId="0" applyNumberFormat="0" applyProtection="0">
      <alignment vertical="center"/>
    </xf>
    <xf numFmtId="0" fontId="14" fillId="4" borderId="0" applyNumberFormat="0" applyProtection="0">
      <alignment vertical="center"/>
    </xf>
    <xf numFmtId="44" fontId="7" fillId="0" borderId="0" applyFont="0" applyFill="0" applyBorder="0" applyAlignment="0" applyProtection="0"/>
    <xf numFmtId="0" fontId="15" fillId="5" borderId="0">
      <alignment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Fill="0" applyBorder="0" applyProtection="0">
      <alignment horizontal="left" vertical="center"/>
    </xf>
    <xf numFmtId="14" fontId="20" fillId="6" borderId="10" applyBorder="0" applyProtection="0">
      <alignment horizontal="left" vertical="center"/>
    </xf>
    <xf numFmtId="0" fontId="21" fillId="5" borderId="0" applyNumberFormat="0" applyFill="0" applyBorder="0" applyProtection="0"/>
    <xf numFmtId="5" fontId="2" fillId="0" borderId="0" applyFont="0" applyFill="0" applyBorder="0" applyAlignment="0" applyProtection="0"/>
    <xf numFmtId="0" fontId="22" fillId="0" borderId="11" applyNumberFormat="0" applyFill="0" applyProtection="0"/>
    <xf numFmtId="0" fontId="23" fillId="0" borderId="12" applyNumberFormat="0" applyFill="0" applyBorder="0" applyProtection="0">
      <alignment horizontal="right"/>
    </xf>
    <xf numFmtId="0" fontId="19" fillId="0" borderId="0" applyNumberFormat="0" applyFill="0" applyBorder="0" applyAlignment="0" applyProtection="0"/>
    <xf numFmtId="165" fontId="24" fillId="6" borderId="10" applyAlignment="0" applyProtection="0"/>
    <xf numFmtId="164" fontId="2" fillId="0" borderId="0" applyFont="0" applyFill="0" applyBorder="0" applyAlignment="0" applyProtection="0"/>
    <xf numFmtId="0" fontId="25" fillId="5" borderId="0" applyNumberFormat="0" applyFill="0" applyBorder="0" applyAlignment="0" applyProtection="0">
      <alignment vertical="center"/>
    </xf>
    <xf numFmtId="0" fontId="25" fillId="5" borderId="11" applyNumberFormat="0" applyFill="0" applyProtection="0"/>
    <xf numFmtId="0" fontId="26" fillId="5" borderId="0" applyNumberFormat="0" applyFill="0" applyBorder="0" applyAlignment="0" applyProtection="0">
      <alignment vertical="center"/>
    </xf>
    <xf numFmtId="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1" xfId="0" applyFill="1" applyBorder="1" applyAlignment="1">
      <alignment horizontal="right" indent="5"/>
    </xf>
    <xf numFmtId="165" fontId="9" fillId="0" borderId="0" xfId="7" applyNumberFormat="1">
      <alignment vertical="center"/>
    </xf>
    <xf numFmtId="165" fontId="10" fillId="0" borderId="0" xfId="8" applyNumberFormat="1" applyAlignment="1">
      <alignment horizontal="right" vertical="center"/>
    </xf>
    <xf numFmtId="165" fontId="10" fillId="0" borderId="0" xfId="8" applyNumberFormat="1">
      <alignment vertical="center"/>
    </xf>
    <xf numFmtId="0" fontId="10" fillId="0" borderId="0" xfId="8">
      <alignment vertical="center"/>
    </xf>
    <xf numFmtId="165" fontId="11" fillId="2" borderId="3" xfId="8" applyNumberFormat="1" applyFont="1" applyFill="1" applyBorder="1">
      <alignment vertical="center"/>
    </xf>
    <xf numFmtId="165" fontId="12" fillId="0" borderId="4" xfId="8" applyNumberFormat="1" applyFont="1" applyBorder="1" applyAlignment="1">
      <alignment horizontal="right" vertical="center"/>
    </xf>
    <xf numFmtId="165" fontId="12" fillId="2" borderId="4" xfId="8" applyNumberFormat="1" applyFont="1" applyFill="1" applyBorder="1" applyAlignment="1">
      <alignment horizontal="right" vertical="center"/>
    </xf>
    <xf numFmtId="165" fontId="12" fillId="2" borderId="5" xfId="8" applyNumberFormat="1" applyFont="1" applyFill="1" applyBorder="1" applyAlignment="1">
      <alignment horizontal="right" vertical="center"/>
    </xf>
    <xf numFmtId="165" fontId="11" fillId="2" borderId="6" xfId="8" applyNumberFormat="1" applyFont="1" applyFill="1" applyBorder="1">
      <alignment vertical="center"/>
    </xf>
    <xf numFmtId="165" fontId="12" fillId="0" borderId="2" xfId="8" applyNumberFormat="1" applyFont="1" applyBorder="1" applyAlignment="1">
      <alignment horizontal="right" vertical="center"/>
    </xf>
    <xf numFmtId="165" fontId="12" fillId="2" borderId="2" xfId="8" applyNumberFormat="1" applyFont="1" applyFill="1" applyBorder="1" applyAlignment="1">
      <alignment horizontal="right" vertical="center"/>
    </xf>
    <xf numFmtId="165" fontId="12" fillId="2" borderId="7" xfId="8" applyNumberFormat="1" applyFont="1" applyFill="1" applyBorder="1" applyAlignment="1">
      <alignment horizontal="right" vertical="center"/>
    </xf>
    <xf numFmtId="165" fontId="13" fillId="0" borderId="8" xfId="9" applyNumberFormat="1">
      <alignment vertical="center"/>
    </xf>
    <xf numFmtId="165" fontId="13" fillId="0" borderId="8" xfId="9" applyNumberFormat="1" applyAlignment="1">
      <alignment horizontal="right" vertical="center"/>
    </xf>
    <xf numFmtId="165" fontId="14" fillId="3" borderId="0" xfId="10" applyNumberFormat="1">
      <alignment vertical="center"/>
    </xf>
    <xf numFmtId="165" fontId="14" fillId="3" borderId="0" xfId="10" applyNumberFormat="1" applyAlignment="1">
      <alignment horizontal="right" vertical="center"/>
    </xf>
    <xf numFmtId="165" fontId="13" fillId="0" borderId="9" xfId="9" applyNumberFormat="1" applyBorder="1">
      <alignment vertical="center"/>
    </xf>
    <xf numFmtId="165" fontId="13" fillId="0" borderId="9" xfId="9" applyNumberFormat="1" applyBorder="1" applyAlignment="1">
      <alignment horizontal="right" vertical="center"/>
    </xf>
    <xf numFmtId="165" fontId="14" fillId="4" borderId="0" xfId="11" applyNumberFormat="1">
      <alignment vertical="center"/>
    </xf>
    <xf numFmtId="165" fontId="14" fillId="4" borderId="0" xfId="11" applyNumberFormat="1" applyAlignment="1">
      <alignment horizontal="right" vertical="center"/>
    </xf>
    <xf numFmtId="0" fontId="10" fillId="0" borderId="0" xfId="8" applyAlignment="1">
      <alignment horizontal="right" vertical="center"/>
    </xf>
    <xf numFmtId="0" fontId="27" fillId="0" borderId="0" xfId="0" applyFont="1" applyFill="1"/>
    <xf numFmtId="165" fontId="28" fillId="0" borderId="0" xfId="7" applyNumberFormat="1" applyFont="1">
      <alignment vertical="center"/>
    </xf>
    <xf numFmtId="165" fontId="10" fillId="0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0" fontId="8" fillId="0" borderId="0" xfId="6" applyFill="1" applyAlignment="1" applyProtection="1"/>
    <xf numFmtId="165" fontId="10" fillId="0" borderId="0" xfId="8" applyNumberFormat="1" applyAlignment="1">
      <alignment horizontal="center" vertical="center"/>
    </xf>
    <xf numFmtId="165" fontId="10" fillId="0" borderId="0" xfId="8" applyNumberFormat="1" applyAlignment="1">
      <alignment horizontal="center"/>
    </xf>
  </cellXfs>
  <cellStyles count="31">
    <cellStyle name="Currency [0] 3" xfId="20" xr:uid="{00000000-0005-0000-0000-000002000000}"/>
    <cellStyle name="Currency [0] 3 2" xfId="29" xr:uid="{00000000-0005-0000-0000-000003000000}"/>
    <cellStyle name="Currency 2" xfId="12" xr:uid="{00000000-0005-0000-0000-000004000000}"/>
    <cellStyle name="Date Input" xfId="18" xr:uid="{00000000-0005-0000-0000-000005000000}"/>
    <cellStyle name="Date Input Label" xfId="17" xr:uid="{00000000-0005-0000-0000-000006000000}"/>
    <cellStyle name="Grand" xfId="26" xr:uid="{00000000-0005-0000-0000-000007000000}"/>
    <cellStyle name="Grand 2" xfId="28" xr:uid="{00000000-0005-0000-0000-000008000000}"/>
    <cellStyle name="Grand Ruled" xfId="27" xr:uid="{00000000-0005-0000-0000-000009000000}"/>
    <cellStyle name="Heading 1" xfId="1" builtinId="16" customBuiltin="1"/>
    <cellStyle name="Heading 1 2" xfId="7" xr:uid="{00000000-0005-0000-0000-00000B000000}"/>
    <cellStyle name="Heading 1 3" xfId="16" xr:uid="{00000000-0005-0000-0000-00000C000000}"/>
    <cellStyle name="Heading 2" xfId="2" builtinId="17" customBuiltin="1"/>
    <cellStyle name="Heading 2 2" xfId="9" xr:uid="{00000000-0005-0000-0000-00000E000000}"/>
    <cellStyle name="Heading 2 3" xfId="21" xr:uid="{00000000-0005-0000-0000-00000F000000}"/>
    <cellStyle name="Heading 3" xfId="3" builtinId="18" customBuiltin="1"/>
    <cellStyle name="Heading 3 2" xfId="10" xr:uid="{00000000-0005-0000-0000-000011000000}"/>
    <cellStyle name="Heading 3 3" xfId="22" xr:uid="{00000000-0005-0000-0000-000012000000}"/>
    <cellStyle name="Heading 4" xfId="4" builtinId="19" customBuiltin="1"/>
    <cellStyle name="Heading 4 2" xfId="11" xr:uid="{00000000-0005-0000-0000-000014000000}"/>
    <cellStyle name="Heading 4 3" xfId="23" xr:uid="{00000000-0005-0000-0000-000015000000}"/>
    <cellStyle name="Hyperlink" xfId="6" builtinId="8"/>
    <cellStyle name="Input 2" xfId="24" xr:uid="{00000000-0005-0000-0000-000017000000}"/>
    <cellStyle name="Normal" xfId="0" builtinId="0" customBuiltin="1"/>
    <cellStyle name="Normal 2" xfId="5" xr:uid="{00000000-0005-0000-0000-000019000000}"/>
    <cellStyle name="Normal 3" xfId="8" xr:uid="{00000000-0005-0000-0000-00001A000000}"/>
    <cellStyle name="Normal 3 2" xfId="13" xr:uid="{00000000-0005-0000-0000-00001B000000}"/>
    <cellStyle name="Percent 3" xfId="25" xr:uid="{00000000-0005-0000-0000-00001D000000}"/>
    <cellStyle name="Percent 3 2" xfId="30" xr:uid="{00000000-0005-0000-0000-00001E000000}"/>
    <cellStyle name="Ratio Label" xfId="19" xr:uid="{00000000-0005-0000-0000-00001F000000}"/>
    <cellStyle name="Title 2" xfId="15" xr:uid="{00000000-0005-0000-0000-000020000000}"/>
    <cellStyle name="Title 3" xfId="14" xr:uid="{00000000-0005-0000-0000-000021000000}"/>
  </cellStyles>
  <dxfs count="4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  <alignment horizontal="right" vertical="center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  <alignment horizontal="right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border>
        <top style="thin">
          <color theme="6" tint="-0.24994659260841701"/>
        </top>
      </border>
    </dxf>
    <dxf>
      <font>
        <b val="0"/>
        <i val="0"/>
        <color theme="6" tint="-0.499984740745262"/>
      </font>
      <border>
        <bottom style="thin">
          <color theme="6" tint="-0.24994659260841701"/>
        </bottom>
      </border>
    </dxf>
    <dxf>
      <font>
        <b val="0"/>
        <i val="0"/>
        <color theme="6" tint="-0.499984740745262"/>
      </font>
      <border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</dxf>
    <dxf>
      <font>
        <b val="0"/>
        <i val="0"/>
        <color theme="5" tint="-0.499984740745262"/>
      </font>
      <border>
        <top style="thin">
          <color theme="5" tint="-0.24994659260841701"/>
        </top>
      </border>
    </dxf>
    <dxf>
      <font>
        <b val="0"/>
        <i val="0"/>
        <color theme="5" tint="-0.499984740745262"/>
      </font>
      <border>
        <bottom style="thin">
          <color theme="5" tint="-0.24994659260841701"/>
        </bottom>
      </border>
    </dxf>
    <dxf>
      <font>
        <b val="0"/>
        <i val="0"/>
        <color theme="5" tint="-0.499984740745262"/>
      </font>
      <border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 patternType="solid">
          <fgColor theme="4" tint="0.79995117038483843"/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</dxf>
    <dxf>
      <font>
        <b val="0"/>
        <i val="0"/>
        <color theme="4" tint="-0.499984740745262"/>
      </font>
      <fill>
        <patternFill patternType="none">
          <bgColor auto="1"/>
        </patternFill>
      </fill>
      <border>
        <top style="thin">
          <color theme="4" tint="-0.24994659260841701"/>
        </top>
      </border>
    </dxf>
    <dxf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font>
        <b val="0"/>
        <i val="0"/>
        <color theme="4" tint="-0.499984740745262"/>
      </font>
      <border>
        <top style="thin">
          <color theme="4" tint="-0.24994659260841701"/>
        </top>
        <bottom style="thin">
          <color theme="4" tint="-0.24994659260841701"/>
        </bottom>
      </border>
    </dxf>
    <dxf>
      <border>
        <top style="medium">
          <color theme="1"/>
        </top>
      </border>
    </dxf>
    <dxf>
      <border>
        <top/>
        <bottom/>
        <vertical style="medium">
          <color theme="1"/>
        </vertical>
        <horizontal style="thin">
          <color theme="0" tint="-0.24994659260841701"/>
        </horizontal>
      </border>
    </dxf>
  </dxfs>
  <tableStyles count="4" defaultTableStyle="TableStyleMedium2" defaultPivotStyle="PivotStyleLight16">
    <tableStyle name="Custom Table Style 2" pivot="0" count="2" xr9:uid="{00000000-0011-0000-FFFF-FFFF00000000}">
      <tableStyleElement type="wholeTable" dxfId="445"/>
      <tableStyleElement type="totalRow" dxfId="444"/>
    </tableStyle>
    <tableStyle name="Persona Budget - Revenue" pivot="0" count="9" xr9:uid="{00000000-0011-0000-FFFF-FFFF01000000}">
      <tableStyleElement type="wholeTable" dxfId="443"/>
      <tableStyleElement type="headerRow" dxfId="442"/>
      <tableStyleElement type="totalRow" dxfId="441"/>
      <tableStyleElement type="firstColumn" dxfId="440"/>
      <tableStyleElement type="lastColumn" dxfId="439"/>
      <tableStyleElement type="firstRowStripe" dxfId="438"/>
      <tableStyleElement type="firstColumnStripe" dxfId="437"/>
      <tableStyleElement type="firstTotalCell" dxfId="436"/>
      <tableStyleElement type="lastTotalCell" dxfId="435"/>
    </tableStyle>
    <tableStyle name="Personal Budget - Expense" pivot="0" count="9" xr9:uid="{00000000-0011-0000-FFFF-FFFF02000000}">
      <tableStyleElement type="wholeTable" dxfId="434"/>
      <tableStyleElement type="headerRow" dxfId="433"/>
      <tableStyleElement type="totalRow" dxfId="432"/>
      <tableStyleElement type="firstColumn" dxfId="431"/>
      <tableStyleElement type="lastColumn" dxfId="430"/>
      <tableStyleElement type="firstRowStripe" dxfId="429"/>
      <tableStyleElement type="firstColumnStripe" dxfId="428"/>
      <tableStyleElement type="firstTotalCell" dxfId="427"/>
      <tableStyleElement type="lastTotalCell" dxfId="426"/>
    </tableStyle>
    <tableStyle name="Personal Budget - Total" pivot="0" count="9" xr9:uid="{00000000-0011-0000-FFFF-FFFF03000000}">
      <tableStyleElement type="wholeTable" dxfId="425"/>
      <tableStyleElement type="headerRow" dxfId="424"/>
      <tableStyleElement type="totalRow" dxfId="423"/>
      <tableStyleElement type="firstColumn" dxfId="422"/>
      <tableStyleElement type="lastColumn" dxfId="421"/>
      <tableStyleElement type="firstRowStripe" dxfId="420"/>
      <tableStyleElement type="firstColumnStripe" dxfId="419"/>
      <tableStyleElement type="firstTotalCell" dxfId="418"/>
      <tableStyleElement type="lastTotalCell" dxfId="417"/>
    </tableStyle>
  </tableStyles>
  <colors>
    <mruColors>
      <color rgb="FFFFFFFF"/>
      <color rgb="FFEEEEEE"/>
      <color rgb="FFF7F7F7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rights\AppData\Local\Temp\Balance%20sheet%20with%20ratios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rights\Dropbox\Personal%20Finance\Loan%20Comparis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rights\AppData\Local\Temp\Financial%20Plan%20I%20Sept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Comparison"/>
      <sheetName val="Payment Schedule"/>
      <sheetName val="Loan Calculator Data"/>
    </sheetNames>
    <sheetDataSet>
      <sheetData sheetId="0" refreshError="1"/>
      <sheetData sheetId="1">
        <row r="2">
          <cell r="L2" t="str">
            <v>SCENARIO 1</v>
          </cell>
        </row>
        <row r="4">
          <cell r="D4">
            <v>41800</v>
          </cell>
          <cell r="I4">
            <v>424.26206095630096</v>
          </cell>
        </row>
        <row r="5">
          <cell r="D5">
            <v>0</v>
          </cell>
        </row>
        <row r="6">
          <cell r="D6">
            <v>40000</v>
          </cell>
        </row>
        <row r="7">
          <cell r="D7">
            <v>10</v>
          </cell>
        </row>
        <row r="8">
          <cell r="D8" t="str">
            <v>Monthly</v>
          </cell>
        </row>
        <row r="9">
          <cell r="D9">
            <v>0.05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1</v>
          </cell>
          <cell r="D13">
            <v>40000</v>
          </cell>
          <cell r="E13">
            <v>424.26206095630096</v>
          </cell>
          <cell r="F13">
            <v>100</v>
          </cell>
          <cell r="H13">
            <v>524.26206095630096</v>
          </cell>
          <cell r="I13">
            <v>357.59539428963433</v>
          </cell>
          <cell r="J13">
            <v>166.66666666666666</v>
          </cell>
          <cell r="K13">
            <v>39642.404605710362</v>
          </cell>
        </row>
        <row r="14">
          <cell r="B14">
            <v>2</v>
          </cell>
          <cell r="D14">
            <v>39642.404605710362</v>
          </cell>
          <cell r="E14">
            <v>424.26206095630096</v>
          </cell>
          <cell r="F14">
            <v>0</v>
          </cell>
          <cell r="H14">
            <v>424.26206095630096</v>
          </cell>
          <cell r="I14">
            <v>259.08537509917448</v>
          </cell>
          <cell r="J14">
            <v>165.1766858571265</v>
          </cell>
          <cell r="K14">
            <v>39383.319230611189</v>
          </cell>
        </row>
        <row r="15">
          <cell r="B15">
            <v>3</v>
          </cell>
          <cell r="D15">
            <v>39383.319230611189</v>
          </cell>
          <cell r="E15">
            <v>424.26206095630096</v>
          </cell>
          <cell r="F15">
            <v>0</v>
          </cell>
          <cell r="H15">
            <v>424.26206095630096</v>
          </cell>
          <cell r="I15">
            <v>260.16489749542097</v>
          </cell>
          <cell r="J15">
            <v>164.09716346087995</v>
          </cell>
          <cell r="K15">
            <v>39123.154333115766</v>
          </cell>
        </row>
        <row r="16">
          <cell r="B16">
            <v>4</v>
          </cell>
          <cell r="D16">
            <v>39123.154333115766</v>
          </cell>
          <cell r="E16">
            <v>424.26206095630096</v>
          </cell>
          <cell r="F16">
            <v>0</v>
          </cell>
          <cell r="H16">
            <v>424.26206095630096</v>
          </cell>
          <cell r="I16">
            <v>261.24891790165191</v>
          </cell>
          <cell r="J16">
            <v>163.01314305464902</v>
          </cell>
          <cell r="K16">
            <v>38861.905415214118</v>
          </cell>
        </row>
        <row r="17">
          <cell r="B17">
            <v>5</v>
          </cell>
          <cell r="D17">
            <v>38861.905415214118</v>
          </cell>
          <cell r="E17">
            <v>424.26206095630096</v>
          </cell>
          <cell r="F17">
            <v>0</v>
          </cell>
          <cell r="H17">
            <v>424.26206095630096</v>
          </cell>
          <cell r="I17">
            <v>262.33745505957546</v>
          </cell>
          <cell r="J17">
            <v>161.9246058967255</v>
          </cell>
          <cell r="K17">
            <v>38599.567960154542</v>
          </cell>
        </row>
        <row r="18">
          <cell r="B18">
            <v>6</v>
          </cell>
          <cell r="D18">
            <v>38599.567960154542</v>
          </cell>
          <cell r="E18">
            <v>424.26206095630096</v>
          </cell>
          <cell r="F18">
            <v>0</v>
          </cell>
          <cell r="H18">
            <v>424.26206095630096</v>
          </cell>
          <cell r="I18">
            <v>263.43052778899039</v>
          </cell>
          <cell r="J18">
            <v>160.8315331673106</v>
          </cell>
          <cell r="K18">
            <v>38336.137432365555</v>
          </cell>
        </row>
        <row r="19">
          <cell r="B19">
            <v>7</v>
          </cell>
          <cell r="D19">
            <v>38336.137432365555</v>
          </cell>
          <cell r="E19">
            <v>424.26206095630096</v>
          </cell>
          <cell r="F19">
            <v>0</v>
          </cell>
          <cell r="H19">
            <v>424.26206095630096</v>
          </cell>
          <cell r="I19">
            <v>264.52815498811117</v>
          </cell>
          <cell r="J19">
            <v>159.73390596818982</v>
          </cell>
          <cell r="K19">
            <v>38071.609277377444</v>
          </cell>
        </row>
        <row r="20">
          <cell r="B20">
            <v>8</v>
          </cell>
          <cell r="D20">
            <v>38071.609277377444</v>
          </cell>
          <cell r="E20">
            <v>424.26206095630096</v>
          </cell>
          <cell r="F20">
            <v>0</v>
          </cell>
          <cell r="H20">
            <v>424.26206095630096</v>
          </cell>
          <cell r="I20">
            <v>265.63035563389496</v>
          </cell>
          <cell r="J20">
            <v>158.63170532240602</v>
          </cell>
          <cell r="K20">
            <v>37805.978921743546</v>
          </cell>
        </row>
        <row r="21">
          <cell r="B21">
            <v>9</v>
          </cell>
          <cell r="D21">
            <v>37805.978921743546</v>
          </cell>
          <cell r="E21">
            <v>424.26206095630096</v>
          </cell>
          <cell r="F21">
            <v>0</v>
          </cell>
          <cell r="H21">
            <v>424.26206095630096</v>
          </cell>
          <cell r="I21">
            <v>266.7371487823695</v>
          </cell>
          <cell r="J21">
            <v>157.52491217393145</v>
          </cell>
          <cell r="K21">
            <v>37539.241772961177</v>
          </cell>
        </row>
        <row r="22">
          <cell r="B22">
            <v>10</v>
          </cell>
          <cell r="D22">
            <v>37539.241772961177</v>
          </cell>
          <cell r="E22">
            <v>424.26206095630096</v>
          </cell>
          <cell r="F22">
            <v>0</v>
          </cell>
          <cell r="H22">
            <v>424.26206095630096</v>
          </cell>
          <cell r="I22">
            <v>267.84855356896276</v>
          </cell>
          <cell r="J22">
            <v>156.41350738733823</v>
          </cell>
          <cell r="K22">
            <v>37271.393219392216</v>
          </cell>
        </row>
        <row r="23">
          <cell r="B23">
            <v>11</v>
          </cell>
          <cell r="D23">
            <v>37271.393219392216</v>
          </cell>
          <cell r="E23">
            <v>424.26206095630096</v>
          </cell>
          <cell r="F23">
            <v>0</v>
          </cell>
          <cell r="H23">
            <v>424.26206095630096</v>
          </cell>
          <cell r="I23">
            <v>268.96458920883339</v>
          </cell>
          <cell r="J23">
            <v>155.29747174746757</v>
          </cell>
          <cell r="K23">
            <v>37002.428630183385</v>
          </cell>
        </row>
        <row r="24">
          <cell r="B24">
            <v>12</v>
          </cell>
          <cell r="D24">
            <v>37002.428630183385</v>
          </cell>
          <cell r="E24">
            <v>424.26206095630096</v>
          </cell>
          <cell r="F24">
            <v>0</v>
          </cell>
          <cell r="H24">
            <v>424.26206095630096</v>
          </cell>
          <cell r="I24">
            <v>270.08527499720356</v>
          </cell>
          <cell r="J24">
            <v>154.17678595909743</v>
          </cell>
          <cell r="K24">
            <v>36732.343355186182</v>
          </cell>
        </row>
        <row r="25">
          <cell r="B25">
            <v>13</v>
          </cell>
          <cell r="D25">
            <v>36732.343355186182</v>
          </cell>
          <cell r="E25">
            <v>424.26206095630096</v>
          </cell>
          <cell r="F25">
            <v>0</v>
          </cell>
          <cell r="H25">
            <v>424.26206095630096</v>
          </cell>
          <cell r="I25">
            <v>271.21063030969185</v>
          </cell>
          <cell r="J25">
            <v>153.05143064660908</v>
          </cell>
          <cell r="K25">
            <v>36461.132724876486</v>
          </cell>
        </row>
        <row r="26">
          <cell r="B26">
            <v>14</v>
          </cell>
          <cell r="D26">
            <v>36461.132724876486</v>
          </cell>
          <cell r="E26">
            <v>424.26206095630096</v>
          </cell>
          <cell r="F26">
            <v>0</v>
          </cell>
          <cell r="H26">
            <v>424.26206095630096</v>
          </cell>
          <cell r="I26">
            <v>272.34067460264896</v>
          </cell>
          <cell r="J26">
            <v>151.92138635365203</v>
          </cell>
          <cell r="K26">
            <v>36188.792050273834</v>
          </cell>
        </row>
        <row r="27">
          <cell r="B27">
            <v>15</v>
          </cell>
          <cell r="D27">
            <v>36188.792050273834</v>
          </cell>
          <cell r="E27">
            <v>424.26206095630096</v>
          </cell>
          <cell r="F27">
            <v>0</v>
          </cell>
          <cell r="H27">
            <v>424.26206095630096</v>
          </cell>
          <cell r="I27">
            <v>273.47542741349332</v>
          </cell>
          <cell r="J27">
            <v>150.78663354280764</v>
          </cell>
          <cell r="K27">
            <v>35915.316622860344</v>
          </cell>
        </row>
        <row r="28">
          <cell r="B28">
            <v>16</v>
          </cell>
          <cell r="D28">
            <v>35915.316622860344</v>
          </cell>
          <cell r="E28">
            <v>424.26206095630096</v>
          </cell>
          <cell r="F28">
            <v>0</v>
          </cell>
          <cell r="H28">
            <v>424.26206095630096</v>
          </cell>
          <cell r="I28">
            <v>274.61490836104952</v>
          </cell>
          <cell r="J28">
            <v>149.64715259525144</v>
          </cell>
          <cell r="K28">
            <v>35640.701714499293</v>
          </cell>
        </row>
        <row r="29">
          <cell r="B29">
            <v>17</v>
          </cell>
          <cell r="D29">
            <v>35640.701714499293</v>
          </cell>
          <cell r="E29">
            <v>424.26206095630096</v>
          </cell>
          <cell r="F29">
            <v>0</v>
          </cell>
          <cell r="H29">
            <v>424.26206095630096</v>
          </cell>
          <cell r="I29">
            <v>275.75913714588722</v>
          </cell>
          <cell r="J29">
            <v>148.50292381041373</v>
          </cell>
          <cell r="K29">
            <v>35364.942577353409</v>
          </cell>
        </row>
        <row r="30">
          <cell r="B30">
            <v>18</v>
          </cell>
          <cell r="D30">
            <v>35364.942577353409</v>
          </cell>
          <cell r="E30">
            <v>424.26206095630096</v>
          </cell>
          <cell r="F30">
            <v>0</v>
          </cell>
          <cell r="H30">
            <v>424.26206095630096</v>
          </cell>
          <cell r="I30">
            <v>276.90813355066177</v>
          </cell>
          <cell r="J30">
            <v>147.35392740563921</v>
          </cell>
          <cell r="K30">
            <v>35088.034443802746</v>
          </cell>
        </row>
        <row r="31">
          <cell r="B31">
            <v>19</v>
          </cell>
          <cell r="D31">
            <v>35088.034443802746</v>
          </cell>
          <cell r="E31">
            <v>424.26206095630096</v>
          </cell>
          <cell r="F31">
            <v>0</v>
          </cell>
          <cell r="H31">
            <v>424.26206095630096</v>
          </cell>
          <cell r="I31">
            <v>278.06191744045617</v>
          </cell>
          <cell r="J31">
            <v>146.20014351584479</v>
          </cell>
          <cell r="K31">
            <v>34809.972526362289</v>
          </cell>
        </row>
        <row r="32">
          <cell r="B32">
            <v>20</v>
          </cell>
          <cell r="D32">
            <v>34809.972526362289</v>
          </cell>
          <cell r="E32">
            <v>424.26206095630096</v>
          </cell>
          <cell r="F32">
            <v>0</v>
          </cell>
          <cell r="H32">
            <v>424.26206095630096</v>
          </cell>
          <cell r="I32">
            <v>279.22050876312471</v>
          </cell>
          <cell r="J32">
            <v>145.04155219317622</v>
          </cell>
          <cell r="K32">
            <v>34530.752017599167</v>
          </cell>
        </row>
        <row r="33">
          <cell r="B33">
            <v>21</v>
          </cell>
          <cell r="D33">
            <v>34530.752017599167</v>
          </cell>
          <cell r="E33">
            <v>424.26206095630096</v>
          </cell>
          <cell r="F33">
            <v>0</v>
          </cell>
          <cell r="H33">
            <v>424.26206095630096</v>
          </cell>
          <cell r="I33">
            <v>280.38392754963775</v>
          </cell>
          <cell r="J33">
            <v>143.87813340666318</v>
          </cell>
          <cell r="K33">
            <v>34250.368090049531</v>
          </cell>
        </row>
        <row r="34">
          <cell r="B34">
            <v>22</v>
          </cell>
          <cell r="D34">
            <v>34250.368090049531</v>
          </cell>
          <cell r="E34">
            <v>424.26206095630096</v>
          </cell>
          <cell r="F34">
            <v>0</v>
          </cell>
          <cell r="H34">
            <v>424.26206095630096</v>
          </cell>
          <cell r="I34">
            <v>281.5521939144279</v>
          </cell>
          <cell r="J34">
            <v>142.70986704187305</v>
          </cell>
          <cell r="K34">
            <v>33968.8158961351</v>
          </cell>
        </row>
        <row r="35">
          <cell r="B35">
            <v>23</v>
          </cell>
          <cell r="D35">
            <v>33968.8158961351</v>
          </cell>
          <cell r="E35">
            <v>424.26206095630096</v>
          </cell>
          <cell r="F35">
            <v>0</v>
          </cell>
          <cell r="H35">
            <v>424.26206095630096</v>
          </cell>
          <cell r="I35">
            <v>282.72532805573803</v>
          </cell>
          <cell r="J35">
            <v>141.53673290056292</v>
          </cell>
          <cell r="K35">
            <v>33686.090568079358</v>
          </cell>
        </row>
        <row r="36">
          <cell r="B36">
            <v>24</v>
          </cell>
          <cell r="D36">
            <v>33686.090568079358</v>
          </cell>
          <cell r="E36">
            <v>424.26206095630096</v>
          </cell>
          <cell r="F36">
            <v>0</v>
          </cell>
          <cell r="H36">
            <v>424.26206095630096</v>
          </cell>
          <cell r="I36">
            <v>283.90335025597028</v>
          </cell>
          <cell r="J36">
            <v>140.35871070033065</v>
          </cell>
          <cell r="K36">
            <v>33402.18721782339</v>
          </cell>
        </row>
        <row r="37">
          <cell r="B37">
            <v>25</v>
          </cell>
          <cell r="D37">
            <v>33402.18721782339</v>
          </cell>
          <cell r="E37">
            <v>424.26206095630096</v>
          </cell>
          <cell r="F37">
            <v>0</v>
          </cell>
          <cell r="H37">
            <v>424.26206095630096</v>
          </cell>
          <cell r="I37">
            <v>285.08628088203682</v>
          </cell>
          <cell r="J37">
            <v>139.17578007426411</v>
          </cell>
          <cell r="K37">
            <v>33117.100936941351</v>
          </cell>
        </row>
        <row r="38">
          <cell r="B38">
            <v>26</v>
          </cell>
          <cell r="D38">
            <v>33117.100936941351</v>
          </cell>
          <cell r="E38">
            <v>424.26206095630096</v>
          </cell>
          <cell r="F38">
            <v>0</v>
          </cell>
          <cell r="H38">
            <v>424.26206095630096</v>
          </cell>
          <cell r="I38">
            <v>286.27414038571203</v>
          </cell>
          <cell r="J38">
            <v>137.98792057058895</v>
          </cell>
          <cell r="K38">
            <v>32830.826796555637</v>
          </cell>
        </row>
        <row r="39">
          <cell r="B39">
            <v>27</v>
          </cell>
          <cell r="D39">
            <v>32830.826796555637</v>
          </cell>
          <cell r="E39">
            <v>424.26206095630096</v>
          </cell>
          <cell r="F39">
            <v>0</v>
          </cell>
          <cell r="H39">
            <v>424.26206095630096</v>
          </cell>
          <cell r="I39">
            <v>287.46694930398581</v>
          </cell>
          <cell r="J39">
            <v>136.79511165231514</v>
          </cell>
          <cell r="K39">
            <v>32543.35984725165</v>
          </cell>
        </row>
        <row r="40">
          <cell r="B40">
            <v>28</v>
          </cell>
          <cell r="D40">
            <v>32543.35984725165</v>
          </cell>
          <cell r="E40">
            <v>424.26206095630096</v>
          </cell>
          <cell r="F40">
            <v>0</v>
          </cell>
          <cell r="H40">
            <v>424.26206095630096</v>
          </cell>
          <cell r="I40">
            <v>288.66472825941912</v>
          </cell>
          <cell r="J40">
            <v>135.59733269688186</v>
          </cell>
          <cell r="K40">
            <v>32254.695118992229</v>
          </cell>
        </row>
        <row r="41">
          <cell r="B41">
            <v>29</v>
          </cell>
          <cell r="D41">
            <v>32254.695118992229</v>
          </cell>
          <cell r="E41">
            <v>424.26206095630096</v>
          </cell>
          <cell r="F41">
            <v>0</v>
          </cell>
          <cell r="H41">
            <v>424.26206095630096</v>
          </cell>
          <cell r="I41">
            <v>289.86749796050003</v>
          </cell>
          <cell r="J41">
            <v>134.39456299580095</v>
          </cell>
          <cell r="K41">
            <v>31964.827621031731</v>
          </cell>
        </row>
        <row r="42">
          <cell r="B42">
            <v>30</v>
          </cell>
          <cell r="D42">
            <v>31964.827621031731</v>
          </cell>
          <cell r="E42">
            <v>424.26206095630096</v>
          </cell>
          <cell r="F42">
            <v>0</v>
          </cell>
          <cell r="H42">
            <v>424.26206095630096</v>
          </cell>
          <cell r="I42">
            <v>291.07527920200209</v>
          </cell>
          <cell r="J42">
            <v>133.18678175429886</v>
          </cell>
          <cell r="K42">
            <v>31673.752341829728</v>
          </cell>
        </row>
        <row r="43">
          <cell r="B43">
            <v>31</v>
          </cell>
          <cell r="D43">
            <v>31673.752341829728</v>
          </cell>
          <cell r="E43">
            <v>424.26206095630096</v>
          </cell>
          <cell r="F43">
            <v>0</v>
          </cell>
          <cell r="H43">
            <v>424.26206095630096</v>
          </cell>
          <cell r="I43">
            <v>292.28809286534374</v>
          </cell>
          <cell r="J43">
            <v>131.97396809095719</v>
          </cell>
          <cell r="K43">
            <v>31381.464248964385</v>
          </cell>
        </row>
        <row r="44">
          <cell r="B44">
            <v>32</v>
          </cell>
          <cell r="D44">
            <v>31381.464248964385</v>
          </cell>
          <cell r="E44">
            <v>424.26206095630096</v>
          </cell>
          <cell r="F44">
            <v>0</v>
          </cell>
          <cell r="H44">
            <v>424.26206095630096</v>
          </cell>
          <cell r="I44">
            <v>293.50595991894932</v>
          </cell>
          <cell r="J44">
            <v>130.75610103735161</v>
          </cell>
          <cell r="K44">
            <v>31087.958289045437</v>
          </cell>
        </row>
        <row r="45">
          <cell r="B45">
            <v>33</v>
          </cell>
          <cell r="D45">
            <v>31087.958289045437</v>
          </cell>
          <cell r="E45">
            <v>424.26206095630096</v>
          </cell>
          <cell r="F45">
            <v>0</v>
          </cell>
          <cell r="H45">
            <v>424.26206095630096</v>
          </cell>
          <cell r="I45">
            <v>294.7289014186116</v>
          </cell>
          <cell r="J45">
            <v>129.53315953768933</v>
          </cell>
          <cell r="K45">
            <v>30793.229387626827</v>
          </cell>
        </row>
        <row r="46">
          <cell r="B46">
            <v>34</v>
          </cell>
          <cell r="D46">
            <v>30793.229387626827</v>
          </cell>
          <cell r="E46">
            <v>424.26206095630096</v>
          </cell>
          <cell r="F46">
            <v>0</v>
          </cell>
          <cell r="H46">
            <v>424.26206095630096</v>
          </cell>
          <cell r="I46">
            <v>295.95693850785585</v>
          </cell>
          <cell r="J46">
            <v>128.3051224484451</v>
          </cell>
          <cell r="K46">
            <v>30497.272449118969</v>
          </cell>
        </row>
        <row r="47">
          <cell r="B47">
            <v>35</v>
          </cell>
          <cell r="D47">
            <v>30497.272449118969</v>
          </cell>
          <cell r="E47">
            <v>424.26206095630096</v>
          </cell>
          <cell r="F47">
            <v>0</v>
          </cell>
          <cell r="H47">
            <v>424.26206095630096</v>
          </cell>
          <cell r="I47">
            <v>297.19009241830526</v>
          </cell>
          <cell r="J47">
            <v>127.0719685379957</v>
          </cell>
          <cell r="K47">
            <v>30200.082356700663</v>
          </cell>
        </row>
        <row r="48">
          <cell r="B48">
            <v>36</v>
          </cell>
          <cell r="D48">
            <v>30200.082356700663</v>
          </cell>
          <cell r="E48">
            <v>424.26206095630096</v>
          </cell>
          <cell r="F48">
            <v>0</v>
          </cell>
          <cell r="H48">
            <v>424.26206095630096</v>
          </cell>
          <cell r="I48">
            <v>298.42838447004817</v>
          </cell>
          <cell r="J48">
            <v>125.83367648625276</v>
          </cell>
          <cell r="K48">
            <v>29901.653972230615</v>
          </cell>
        </row>
        <row r="49">
          <cell r="B49">
            <v>37</v>
          </cell>
          <cell r="D49">
            <v>29901.653972230615</v>
          </cell>
          <cell r="E49">
            <v>424.26206095630096</v>
          </cell>
          <cell r="F49">
            <v>0</v>
          </cell>
          <cell r="H49">
            <v>424.26206095630096</v>
          </cell>
          <cell r="I49">
            <v>299.67183607200673</v>
          </cell>
          <cell r="J49">
            <v>124.59022488429423</v>
          </cell>
          <cell r="K49">
            <v>29601.982136158607</v>
          </cell>
        </row>
        <row r="50">
          <cell r="B50">
            <v>38</v>
          </cell>
          <cell r="D50">
            <v>29601.982136158607</v>
          </cell>
          <cell r="E50">
            <v>424.26206095630096</v>
          </cell>
          <cell r="F50">
            <v>0</v>
          </cell>
          <cell r="H50">
            <v>424.26206095630096</v>
          </cell>
          <cell r="I50">
            <v>300.92046872230674</v>
          </cell>
          <cell r="J50">
            <v>123.34159223399419</v>
          </cell>
          <cell r="K50">
            <v>29301.061667436301</v>
          </cell>
        </row>
        <row r="51">
          <cell r="B51">
            <v>39</v>
          </cell>
          <cell r="D51">
            <v>29301.061667436301</v>
          </cell>
          <cell r="E51">
            <v>424.26206095630096</v>
          </cell>
          <cell r="F51">
            <v>0</v>
          </cell>
          <cell r="H51">
            <v>424.26206095630096</v>
          </cell>
          <cell r="I51">
            <v>302.1743040086497</v>
          </cell>
          <cell r="J51">
            <v>122.08775694765126</v>
          </cell>
          <cell r="K51">
            <v>28998.88736342765</v>
          </cell>
        </row>
        <row r="52">
          <cell r="B52">
            <v>40</v>
          </cell>
          <cell r="D52">
            <v>28998.88736342765</v>
          </cell>
          <cell r="E52">
            <v>424.26206095630096</v>
          </cell>
          <cell r="F52">
            <v>0</v>
          </cell>
          <cell r="H52">
            <v>424.26206095630096</v>
          </cell>
          <cell r="I52">
            <v>303.43336360868574</v>
          </cell>
          <cell r="J52">
            <v>120.8286973476152</v>
          </cell>
          <cell r="K52">
            <v>28695.453999818965</v>
          </cell>
        </row>
        <row r="53">
          <cell r="B53">
            <v>41</v>
          </cell>
          <cell r="D53">
            <v>28695.453999818965</v>
          </cell>
          <cell r="E53">
            <v>424.26206095630096</v>
          </cell>
          <cell r="F53">
            <v>0</v>
          </cell>
          <cell r="H53">
            <v>424.26206095630096</v>
          </cell>
          <cell r="I53">
            <v>304.6976692903886</v>
          </cell>
          <cell r="J53">
            <v>119.56439166591235</v>
          </cell>
          <cell r="K53">
            <v>28390.756330528577</v>
          </cell>
        </row>
        <row r="54">
          <cell r="B54">
            <v>42</v>
          </cell>
          <cell r="D54">
            <v>28390.756330528577</v>
          </cell>
          <cell r="E54">
            <v>424.26206095630096</v>
          </cell>
          <cell r="F54">
            <v>0</v>
          </cell>
          <cell r="H54">
            <v>424.26206095630096</v>
          </cell>
          <cell r="I54">
            <v>305.96724291243186</v>
          </cell>
          <cell r="J54">
            <v>118.29481804386907</v>
          </cell>
          <cell r="K54">
            <v>28084.789087616144</v>
          </cell>
        </row>
        <row r="55">
          <cell r="B55">
            <v>43</v>
          </cell>
          <cell r="D55">
            <v>28084.789087616144</v>
          </cell>
          <cell r="E55">
            <v>424.26206095630096</v>
          </cell>
          <cell r="F55">
            <v>0</v>
          </cell>
          <cell r="H55">
            <v>424.26206095630096</v>
          </cell>
          <cell r="I55">
            <v>307.24210642456706</v>
          </cell>
          <cell r="J55">
            <v>117.01995453173393</v>
          </cell>
          <cell r="K55">
            <v>27777.546981191575</v>
          </cell>
        </row>
        <row r="56">
          <cell r="B56">
            <v>44</v>
          </cell>
          <cell r="D56">
            <v>27777.546981191575</v>
          </cell>
          <cell r="E56">
            <v>424.26206095630096</v>
          </cell>
          <cell r="F56">
            <v>0</v>
          </cell>
          <cell r="H56">
            <v>424.26206095630096</v>
          </cell>
          <cell r="I56">
            <v>308.52228186800272</v>
          </cell>
          <cell r="J56">
            <v>115.73977908829823</v>
          </cell>
          <cell r="K56">
            <v>27469.024699323574</v>
          </cell>
        </row>
        <row r="57">
          <cell r="B57">
            <v>45</v>
          </cell>
          <cell r="D57">
            <v>27469.024699323574</v>
          </cell>
          <cell r="E57">
            <v>424.26206095630096</v>
          </cell>
          <cell r="F57">
            <v>0</v>
          </cell>
          <cell r="H57">
            <v>424.26206095630096</v>
          </cell>
          <cell r="I57">
            <v>309.80779137578605</v>
          </cell>
          <cell r="J57">
            <v>114.45426958051489</v>
          </cell>
          <cell r="K57">
            <v>27159.21690794779</v>
          </cell>
        </row>
        <row r="58">
          <cell r="B58">
            <v>46</v>
          </cell>
          <cell r="D58">
            <v>27159.21690794779</v>
          </cell>
          <cell r="E58">
            <v>424.26206095630096</v>
          </cell>
          <cell r="F58">
            <v>0</v>
          </cell>
          <cell r="H58">
            <v>424.26206095630096</v>
          </cell>
          <cell r="I58">
            <v>311.09865717318519</v>
          </cell>
          <cell r="J58">
            <v>113.16340378311578</v>
          </cell>
          <cell r="K58">
            <v>26848.118250774605</v>
          </cell>
        </row>
        <row r="59">
          <cell r="B59">
            <v>47</v>
          </cell>
          <cell r="D59">
            <v>26848.118250774605</v>
          </cell>
          <cell r="E59">
            <v>424.26206095630096</v>
          </cell>
          <cell r="F59">
            <v>0</v>
          </cell>
          <cell r="H59">
            <v>424.26206095630096</v>
          </cell>
          <cell r="I59">
            <v>312.39490157807342</v>
          </cell>
          <cell r="J59">
            <v>111.86715937822753</v>
          </cell>
          <cell r="K59">
            <v>26535.723349196531</v>
          </cell>
        </row>
        <row r="60">
          <cell r="B60">
            <v>48</v>
          </cell>
          <cell r="D60">
            <v>26535.723349196531</v>
          </cell>
          <cell r="E60">
            <v>424.26206095630096</v>
          </cell>
          <cell r="F60">
            <v>0</v>
          </cell>
          <cell r="H60">
            <v>424.26206095630096</v>
          </cell>
          <cell r="I60">
            <v>313.69654700131542</v>
          </cell>
          <cell r="J60">
            <v>110.56551395498555</v>
          </cell>
          <cell r="K60">
            <v>26222.026802195214</v>
          </cell>
        </row>
        <row r="61">
          <cell r="B61">
            <v>49</v>
          </cell>
          <cell r="D61">
            <v>26222.026802195214</v>
          </cell>
          <cell r="E61">
            <v>424.26206095630096</v>
          </cell>
          <cell r="F61">
            <v>0</v>
          </cell>
          <cell r="H61">
            <v>424.26206095630096</v>
          </cell>
          <cell r="I61">
            <v>315.00361594715423</v>
          </cell>
          <cell r="J61">
            <v>109.25844500914673</v>
          </cell>
          <cell r="K61">
            <v>25907.023186248061</v>
          </cell>
        </row>
        <row r="62">
          <cell r="B62">
            <v>50</v>
          </cell>
          <cell r="D62">
            <v>25907.023186248061</v>
          </cell>
          <cell r="E62">
            <v>424.26206095630096</v>
          </cell>
          <cell r="F62">
            <v>0</v>
          </cell>
          <cell r="H62">
            <v>424.26206095630096</v>
          </cell>
          <cell r="I62">
            <v>316.31613101360068</v>
          </cell>
          <cell r="J62">
            <v>107.94592994270026</v>
          </cell>
          <cell r="K62">
            <v>25590.707055234459</v>
          </cell>
        </row>
        <row r="63">
          <cell r="B63">
            <v>51</v>
          </cell>
          <cell r="D63">
            <v>25590.707055234459</v>
          </cell>
          <cell r="E63">
            <v>424.26206095630096</v>
          </cell>
          <cell r="F63">
            <v>0</v>
          </cell>
          <cell r="H63">
            <v>424.26206095630096</v>
          </cell>
          <cell r="I63">
            <v>317.63411489282407</v>
          </cell>
          <cell r="J63">
            <v>106.62794606347691</v>
          </cell>
          <cell r="K63">
            <v>25273.072940341634</v>
          </cell>
        </row>
        <row r="64">
          <cell r="B64">
            <v>52</v>
          </cell>
          <cell r="D64">
            <v>25273.072940341634</v>
          </cell>
          <cell r="E64">
            <v>424.26206095630096</v>
          </cell>
          <cell r="F64">
            <v>0</v>
          </cell>
          <cell r="H64">
            <v>424.26206095630096</v>
          </cell>
          <cell r="I64">
            <v>318.95759037154414</v>
          </cell>
          <cell r="J64">
            <v>105.3044705847568</v>
          </cell>
          <cell r="K64">
            <v>24954.115349970089</v>
          </cell>
        </row>
        <row r="65">
          <cell r="B65">
            <v>53</v>
          </cell>
          <cell r="D65">
            <v>24954.115349970089</v>
          </cell>
          <cell r="E65">
            <v>424.26206095630096</v>
          </cell>
          <cell r="F65">
            <v>0</v>
          </cell>
          <cell r="H65">
            <v>424.26206095630096</v>
          </cell>
          <cell r="I65">
            <v>320.28658033142557</v>
          </cell>
          <cell r="J65">
            <v>103.97548062487537</v>
          </cell>
          <cell r="K65">
            <v>24633.828769638661</v>
          </cell>
        </row>
        <row r="66">
          <cell r="B66">
            <v>54</v>
          </cell>
          <cell r="D66">
            <v>24633.828769638661</v>
          </cell>
          <cell r="E66">
            <v>424.26206095630096</v>
          </cell>
          <cell r="F66">
            <v>0</v>
          </cell>
          <cell r="H66">
            <v>424.26206095630096</v>
          </cell>
          <cell r="I66">
            <v>321.6211077494732</v>
          </cell>
          <cell r="J66">
            <v>102.64095320682776</v>
          </cell>
          <cell r="K66">
            <v>24312.207661889188</v>
          </cell>
        </row>
        <row r="67">
          <cell r="B67">
            <v>55</v>
          </cell>
          <cell r="D67">
            <v>24312.207661889188</v>
          </cell>
          <cell r="E67">
            <v>424.26206095630096</v>
          </cell>
          <cell r="F67">
            <v>0</v>
          </cell>
          <cell r="H67">
            <v>424.26206095630096</v>
          </cell>
          <cell r="I67">
            <v>322.96119569842932</v>
          </cell>
          <cell r="J67">
            <v>101.30086525787162</v>
          </cell>
          <cell r="K67">
            <v>23989.246466190758</v>
          </cell>
        </row>
        <row r="68">
          <cell r="B68">
            <v>56</v>
          </cell>
          <cell r="D68">
            <v>23989.246466190758</v>
          </cell>
          <cell r="E68">
            <v>424.26206095630096</v>
          </cell>
          <cell r="F68">
            <v>0</v>
          </cell>
          <cell r="H68">
            <v>424.26206095630096</v>
          </cell>
          <cell r="I68">
            <v>324.30686734717278</v>
          </cell>
          <cell r="J68">
            <v>99.955193609128159</v>
          </cell>
          <cell r="K68">
            <v>23664.939598843586</v>
          </cell>
        </row>
        <row r="69">
          <cell r="B69">
            <v>57</v>
          </cell>
          <cell r="D69">
            <v>23664.939598843586</v>
          </cell>
          <cell r="E69">
            <v>424.26206095630096</v>
          </cell>
          <cell r="F69">
            <v>0</v>
          </cell>
          <cell r="H69">
            <v>424.26206095630096</v>
          </cell>
          <cell r="I69">
            <v>325.65814596111932</v>
          </cell>
          <cell r="J69">
            <v>98.603914995181611</v>
          </cell>
          <cell r="K69">
            <v>23339.281452882467</v>
          </cell>
        </row>
        <row r="70">
          <cell r="B70">
            <v>58</v>
          </cell>
          <cell r="D70">
            <v>23339.281452882467</v>
          </cell>
          <cell r="E70">
            <v>424.26206095630096</v>
          </cell>
          <cell r="F70">
            <v>0</v>
          </cell>
          <cell r="H70">
            <v>424.26206095630096</v>
          </cell>
          <cell r="I70">
            <v>327.015054902624</v>
          </cell>
          <cell r="J70">
            <v>97.247006053676941</v>
          </cell>
          <cell r="K70">
            <v>23012.266397979842</v>
          </cell>
        </row>
        <row r="71">
          <cell r="B71">
            <v>59</v>
          </cell>
          <cell r="D71">
            <v>23012.266397979842</v>
          </cell>
          <cell r="E71">
            <v>424.26206095630096</v>
          </cell>
          <cell r="F71">
            <v>0</v>
          </cell>
          <cell r="H71">
            <v>424.26206095630096</v>
          </cell>
          <cell r="I71">
            <v>328.37761763138496</v>
          </cell>
          <cell r="J71">
            <v>95.884443324916006</v>
          </cell>
          <cell r="K71">
            <v>22683.888780348458</v>
          </cell>
        </row>
        <row r="72">
          <cell r="B72">
            <v>60</v>
          </cell>
          <cell r="D72">
            <v>22683.888780348458</v>
          </cell>
          <cell r="E72">
            <v>424.26206095630096</v>
          </cell>
          <cell r="F72">
            <v>0</v>
          </cell>
          <cell r="H72">
            <v>424.26206095630096</v>
          </cell>
          <cell r="I72">
            <v>329.74585770484907</v>
          </cell>
          <cell r="J72">
            <v>94.516203251451913</v>
          </cell>
          <cell r="K72">
            <v>22354.142922643608</v>
          </cell>
        </row>
        <row r="73">
          <cell r="B73">
            <v>61</v>
          </cell>
          <cell r="D73">
            <v>22354.142922643608</v>
          </cell>
          <cell r="E73">
            <v>424.26206095630096</v>
          </cell>
          <cell r="F73">
            <v>0</v>
          </cell>
          <cell r="H73">
            <v>424.26206095630096</v>
          </cell>
          <cell r="I73">
            <v>331.11979877861927</v>
          </cell>
          <cell r="J73">
            <v>93.142262177681701</v>
          </cell>
          <cell r="K73">
            <v>22023.02312386499</v>
          </cell>
        </row>
        <row r="74">
          <cell r="B74">
            <v>62</v>
          </cell>
          <cell r="D74">
            <v>22023.02312386499</v>
          </cell>
          <cell r="E74">
            <v>424.26206095630096</v>
          </cell>
          <cell r="F74">
            <v>0</v>
          </cell>
          <cell r="H74">
            <v>424.26206095630096</v>
          </cell>
          <cell r="I74">
            <v>332.49946460686351</v>
          </cell>
          <cell r="J74">
            <v>91.762596349437459</v>
          </cell>
          <cell r="K74">
            <v>21690.523659258128</v>
          </cell>
        </row>
        <row r="75">
          <cell r="B75">
            <v>63</v>
          </cell>
          <cell r="D75">
            <v>21690.523659258128</v>
          </cell>
          <cell r="E75">
            <v>424.26206095630096</v>
          </cell>
          <cell r="F75">
            <v>0</v>
          </cell>
          <cell r="H75">
            <v>424.26206095630096</v>
          </cell>
          <cell r="I75">
            <v>333.8848790427254</v>
          </cell>
          <cell r="J75">
            <v>90.377181913575527</v>
          </cell>
          <cell r="K75">
            <v>21356.638780215402</v>
          </cell>
        </row>
        <row r="76">
          <cell r="B76">
            <v>64</v>
          </cell>
          <cell r="D76">
            <v>21356.638780215402</v>
          </cell>
          <cell r="E76">
            <v>424.26206095630096</v>
          </cell>
          <cell r="F76">
            <v>0</v>
          </cell>
          <cell r="H76">
            <v>424.26206095630096</v>
          </cell>
          <cell r="I76">
            <v>335.27606603873676</v>
          </cell>
          <cell r="J76">
            <v>88.98599491756417</v>
          </cell>
          <cell r="K76">
            <v>21021.362714176666</v>
          </cell>
        </row>
        <row r="77">
          <cell r="B77">
            <v>65</v>
          </cell>
          <cell r="D77">
            <v>21021.362714176666</v>
          </cell>
          <cell r="E77">
            <v>424.26206095630096</v>
          </cell>
          <cell r="F77">
            <v>0</v>
          </cell>
          <cell r="H77">
            <v>424.26206095630096</v>
          </cell>
          <cell r="I77">
            <v>336.67304964723149</v>
          </cell>
          <cell r="J77">
            <v>87.589011309069448</v>
          </cell>
          <cell r="K77">
            <v>20684.689664529436</v>
          </cell>
        </row>
        <row r="78">
          <cell r="B78">
            <v>66</v>
          </cell>
          <cell r="D78">
            <v>20684.689664529436</v>
          </cell>
          <cell r="E78">
            <v>424.26206095630096</v>
          </cell>
          <cell r="F78">
            <v>0</v>
          </cell>
          <cell r="H78">
            <v>424.26206095630096</v>
          </cell>
          <cell r="I78">
            <v>338.07585402076165</v>
          </cell>
          <cell r="J78">
            <v>86.186206935539317</v>
          </cell>
          <cell r="K78">
            <v>20346.613810508676</v>
          </cell>
        </row>
        <row r="79">
          <cell r="B79">
            <v>67</v>
          </cell>
          <cell r="D79">
            <v>20346.613810508676</v>
          </cell>
          <cell r="E79">
            <v>424.26206095630096</v>
          </cell>
          <cell r="F79">
            <v>0</v>
          </cell>
          <cell r="H79">
            <v>424.26206095630096</v>
          </cell>
          <cell r="I79">
            <v>339.48450341251481</v>
          </cell>
          <cell r="J79">
            <v>84.777557543786145</v>
          </cell>
          <cell r="K79">
            <v>20007.129307096162</v>
          </cell>
        </row>
        <row r="80">
          <cell r="B80">
            <v>68</v>
          </cell>
          <cell r="D80">
            <v>20007.129307096162</v>
          </cell>
          <cell r="E80">
            <v>424.26206095630096</v>
          </cell>
          <cell r="F80">
            <v>0</v>
          </cell>
          <cell r="H80">
            <v>424.26206095630096</v>
          </cell>
          <cell r="I80">
            <v>340.89902217673364</v>
          </cell>
          <cell r="J80">
            <v>83.363038779567347</v>
          </cell>
          <cell r="K80">
            <v>19666.230284919428</v>
          </cell>
        </row>
        <row r="81">
          <cell r="B81">
            <v>69</v>
          </cell>
          <cell r="D81">
            <v>19666.230284919428</v>
          </cell>
          <cell r="E81">
            <v>424.26206095630096</v>
          </cell>
          <cell r="F81">
            <v>0</v>
          </cell>
          <cell r="H81">
            <v>424.26206095630096</v>
          </cell>
          <cell r="I81">
            <v>342.31943476913671</v>
          </cell>
          <cell r="J81">
            <v>81.942626187164279</v>
          </cell>
          <cell r="K81">
            <v>19323.910850150292</v>
          </cell>
        </row>
        <row r="82">
          <cell r="B82">
            <v>70</v>
          </cell>
          <cell r="D82">
            <v>19323.910850150292</v>
          </cell>
          <cell r="E82">
            <v>424.26206095630096</v>
          </cell>
          <cell r="F82">
            <v>0</v>
          </cell>
          <cell r="H82">
            <v>424.26206095630096</v>
          </cell>
          <cell r="I82">
            <v>343.74576574734141</v>
          </cell>
          <cell r="J82">
            <v>80.516295208959548</v>
          </cell>
          <cell r="K82">
            <v>18980.16508440295</v>
          </cell>
        </row>
        <row r="83">
          <cell r="B83">
            <v>71</v>
          </cell>
          <cell r="D83">
            <v>18980.16508440295</v>
          </cell>
          <cell r="E83">
            <v>424.26206095630096</v>
          </cell>
          <cell r="F83">
            <v>0</v>
          </cell>
          <cell r="H83">
            <v>424.26206095630096</v>
          </cell>
          <cell r="I83">
            <v>345.1780397712887</v>
          </cell>
          <cell r="J83">
            <v>79.08402118501229</v>
          </cell>
          <cell r="K83">
            <v>18634.98704463166</v>
          </cell>
        </row>
        <row r="84">
          <cell r="B84">
            <v>72</v>
          </cell>
          <cell r="D84">
            <v>18634.98704463166</v>
          </cell>
          <cell r="E84">
            <v>424.26206095630096</v>
          </cell>
          <cell r="F84">
            <v>0</v>
          </cell>
          <cell r="H84">
            <v>424.26206095630096</v>
          </cell>
          <cell r="I84">
            <v>346.61628160366905</v>
          </cell>
          <cell r="J84">
            <v>77.645779352631919</v>
          </cell>
          <cell r="K84">
            <v>18288.37076302799</v>
          </cell>
        </row>
        <row r="85">
          <cell r="B85">
            <v>73</v>
          </cell>
          <cell r="D85">
            <v>18288.37076302799</v>
          </cell>
          <cell r="E85">
            <v>424.26206095630096</v>
          </cell>
          <cell r="F85">
            <v>0</v>
          </cell>
          <cell r="H85">
            <v>424.26206095630096</v>
          </cell>
          <cell r="I85">
            <v>348.06051611035099</v>
          </cell>
          <cell r="J85">
            <v>76.201544845949954</v>
          </cell>
          <cell r="K85">
            <v>17940.310246917637</v>
          </cell>
        </row>
        <row r="86">
          <cell r="B86">
            <v>74</v>
          </cell>
          <cell r="D86">
            <v>17940.310246917637</v>
          </cell>
          <cell r="E86">
            <v>424.26206095630096</v>
          </cell>
          <cell r="F86">
            <v>0</v>
          </cell>
          <cell r="H86">
            <v>424.26206095630096</v>
          </cell>
          <cell r="I86">
            <v>349.51076826081078</v>
          </cell>
          <cell r="J86">
            <v>74.75129269549015</v>
          </cell>
          <cell r="K86">
            <v>17590.799478656827</v>
          </cell>
        </row>
        <row r="87">
          <cell r="B87">
            <v>75</v>
          </cell>
          <cell r="D87">
            <v>17590.799478656827</v>
          </cell>
          <cell r="E87">
            <v>424.26206095630096</v>
          </cell>
          <cell r="F87">
            <v>0</v>
          </cell>
          <cell r="H87">
            <v>424.26206095630096</v>
          </cell>
          <cell r="I87">
            <v>350.96706312856418</v>
          </cell>
          <cell r="J87">
            <v>73.294997827736779</v>
          </cell>
          <cell r="K87">
            <v>17239.832415528264</v>
          </cell>
        </row>
        <row r="88">
          <cell r="B88">
            <v>76</v>
          </cell>
          <cell r="D88">
            <v>17239.832415528264</v>
          </cell>
          <cell r="E88">
            <v>424.26206095630096</v>
          </cell>
          <cell r="F88">
            <v>0</v>
          </cell>
          <cell r="H88">
            <v>424.26206095630096</v>
          </cell>
          <cell r="I88">
            <v>352.42942589159986</v>
          </cell>
          <cell r="J88">
            <v>71.832635064701094</v>
          </cell>
          <cell r="K88">
            <v>16887.402989636663</v>
          </cell>
        </row>
        <row r="89">
          <cell r="B89">
            <v>77</v>
          </cell>
          <cell r="D89">
            <v>16887.402989636663</v>
          </cell>
          <cell r="E89">
            <v>424.26206095630096</v>
          </cell>
          <cell r="F89">
            <v>0</v>
          </cell>
          <cell r="H89">
            <v>424.26206095630096</v>
          </cell>
          <cell r="I89">
            <v>353.89788183281485</v>
          </cell>
          <cell r="J89">
            <v>70.364179123486096</v>
          </cell>
          <cell r="K89">
            <v>16533.505107803849</v>
          </cell>
        </row>
        <row r="90">
          <cell r="B90">
            <v>78</v>
          </cell>
          <cell r="D90">
            <v>16533.505107803849</v>
          </cell>
          <cell r="E90">
            <v>424.26206095630096</v>
          </cell>
          <cell r="F90">
            <v>0</v>
          </cell>
          <cell r="H90">
            <v>424.26206095630096</v>
          </cell>
          <cell r="I90">
            <v>355.37245634045161</v>
          </cell>
          <cell r="J90">
            <v>68.889604615849365</v>
          </cell>
          <cell r="K90">
            <v>16178.132651463397</v>
          </cell>
        </row>
        <row r="91">
          <cell r="B91">
            <v>79</v>
          </cell>
          <cell r="D91">
            <v>16178.132651463397</v>
          </cell>
          <cell r="E91">
            <v>424.26206095630096</v>
          </cell>
          <cell r="F91">
            <v>0</v>
          </cell>
          <cell r="H91">
            <v>424.26206095630096</v>
          </cell>
          <cell r="I91">
            <v>356.8531749085368</v>
          </cell>
          <cell r="J91">
            <v>67.408886047764156</v>
          </cell>
          <cell r="K91">
            <v>15821.279476554861</v>
          </cell>
        </row>
        <row r="92">
          <cell r="B92">
            <v>80</v>
          </cell>
          <cell r="D92">
            <v>15821.279476554861</v>
          </cell>
          <cell r="E92">
            <v>424.26206095630096</v>
          </cell>
          <cell r="F92">
            <v>0</v>
          </cell>
          <cell r="H92">
            <v>424.26206095630096</v>
          </cell>
          <cell r="I92">
            <v>358.34006313732237</v>
          </cell>
          <cell r="J92">
            <v>65.921997818978582</v>
          </cell>
          <cell r="K92">
            <v>15462.939413417538</v>
          </cell>
        </row>
        <row r="93">
          <cell r="B93">
            <v>81</v>
          </cell>
          <cell r="D93">
            <v>15462.939413417538</v>
          </cell>
          <cell r="E93">
            <v>424.26206095630096</v>
          </cell>
          <cell r="F93">
            <v>0</v>
          </cell>
          <cell r="H93">
            <v>424.26206095630096</v>
          </cell>
          <cell r="I93">
            <v>359.83314673372786</v>
          </cell>
          <cell r="J93">
            <v>64.42891422257307</v>
          </cell>
          <cell r="K93">
            <v>15103.10626668381</v>
          </cell>
        </row>
        <row r="94">
          <cell r="B94">
            <v>82</v>
          </cell>
          <cell r="D94">
            <v>15103.10626668381</v>
          </cell>
          <cell r="E94">
            <v>424.26206095630096</v>
          </cell>
          <cell r="F94">
            <v>0</v>
          </cell>
          <cell r="H94">
            <v>424.26206095630096</v>
          </cell>
          <cell r="I94">
            <v>361.33245151178505</v>
          </cell>
          <cell r="J94">
            <v>62.929609444515876</v>
          </cell>
          <cell r="K94">
            <v>14741.773815172024</v>
          </cell>
        </row>
        <row r="95">
          <cell r="B95">
            <v>83</v>
          </cell>
          <cell r="D95">
            <v>14741.773815172024</v>
          </cell>
          <cell r="E95">
            <v>424.26206095630096</v>
          </cell>
          <cell r="F95">
            <v>0</v>
          </cell>
          <cell r="H95">
            <v>424.26206095630096</v>
          </cell>
          <cell r="I95">
            <v>362.83800339308419</v>
          </cell>
          <cell r="J95">
            <v>61.424057563216763</v>
          </cell>
          <cell r="K95">
            <v>14378.93581177894</v>
          </cell>
        </row>
        <row r="96">
          <cell r="B96">
            <v>84</v>
          </cell>
          <cell r="D96">
            <v>14378.93581177894</v>
          </cell>
          <cell r="E96">
            <v>424.26206095630096</v>
          </cell>
          <cell r="F96">
            <v>0</v>
          </cell>
          <cell r="H96">
            <v>424.26206095630096</v>
          </cell>
          <cell r="I96">
            <v>364.34982840722205</v>
          </cell>
          <cell r="J96">
            <v>59.912232549078915</v>
          </cell>
          <cell r="K96">
            <v>14014.585983371719</v>
          </cell>
        </row>
        <row r="97">
          <cell r="B97">
            <v>85</v>
          </cell>
          <cell r="D97">
            <v>14014.585983371719</v>
          </cell>
          <cell r="E97">
            <v>424.26206095630096</v>
          </cell>
          <cell r="F97">
            <v>0</v>
          </cell>
          <cell r="H97">
            <v>424.26206095630096</v>
          </cell>
          <cell r="I97">
            <v>365.86795269225212</v>
          </cell>
          <cell r="J97">
            <v>58.394108264048825</v>
          </cell>
          <cell r="K97">
            <v>13648.718030679467</v>
          </cell>
        </row>
        <row r="98">
          <cell r="B98">
            <v>86</v>
          </cell>
          <cell r="D98">
            <v>13648.718030679467</v>
          </cell>
          <cell r="E98">
            <v>424.26206095630096</v>
          </cell>
          <cell r="F98">
            <v>0</v>
          </cell>
          <cell r="H98">
            <v>424.26206095630096</v>
          </cell>
          <cell r="I98">
            <v>367.39240249513648</v>
          </cell>
          <cell r="J98">
            <v>56.869658461164448</v>
          </cell>
          <cell r="K98">
            <v>13281.325628184331</v>
          </cell>
        </row>
        <row r="99">
          <cell r="B99">
            <v>87</v>
          </cell>
          <cell r="D99">
            <v>13281.325628184331</v>
          </cell>
          <cell r="E99">
            <v>424.26206095630096</v>
          </cell>
          <cell r="F99">
            <v>0</v>
          </cell>
          <cell r="H99">
            <v>424.26206095630096</v>
          </cell>
          <cell r="I99">
            <v>368.92320417219958</v>
          </cell>
          <cell r="J99">
            <v>55.338856784101381</v>
          </cell>
          <cell r="K99">
            <v>12912.402424012133</v>
          </cell>
        </row>
        <row r="100">
          <cell r="B100">
            <v>88</v>
          </cell>
          <cell r="D100">
            <v>12912.402424012133</v>
          </cell>
          <cell r="E100">
            <v>424.26206095630096</v>
          </cell>
          <cell r="F100">
            <v>0</v>
          </cell>
          <cell r="H100">
            <v>424.26206095630096</v>
          </cell>
          <cell r="I100">
            <v>370.46038418958375</v>
          </cell>
          <cell r="J100">
            <v>53.801676766717215</v>
          </cell>
          <cell r="K100">
            <v>12541.942039822548</v>
          </cell>
        </row>
        <row r="101">
          <cell r="B101">
            <v>89</v>
          </cell>
          <cell r="D101">
            <v>12541.942039822548</v>
          </cell>
          <cell r="E101">
            <v>424.26206095630096</v>
          </cell>
          <cell r="F101">
            <v>0</v>
          </cell>
          <cell r="H101">
            <v>424.26206095630096</v>
          </cell>
          <cell r="I101">
            <v>372.00396912370701</v>
          </cell>
          <cell r="J101">
            <v>52.258091832593948</v>
          </cell>
          <cell r="K101">
            <v>12169.938070698841</v>
          </cell>
        </row>
        <row r="102">
          <cell r="B102">
            <v>90</v>
          </cell>
          <cell r="D102">
            <v>12169.938070698841</v>
          </cell>
          <cell r="E102">
            <v>424.26206095630096</v>
          </cell>
          <cell r="F102">
            <v>0</v>
          </cell>
          <cell r="H102">
            <v>424.26206095630096</v>
          </cell>
          <cell r="I102">
            <v>373.55398566172244</v>
          </cell>
          <cell r="J102">
            <v>50.708075294578506</v>
          </cell>
          <cell r="K102">
            <v>11796.38408503712</v>
          </cell>
        </row>
        <row r="103">
          <cell r="B103">
            <v>91</v>
          </cell>
          <cell r="D103">
            <v>11796.38408503712</v>
          </cell>
          <cell r="E103">
            <v>424.26206095630096</v>
          </cell>
          <cell r="F103">
            <v>0</v>
          </cell>
          <cell r="H103">
            <v>424.26206095630096</v>
          </cell>
          <cell r="I103">
            <v>375.11046060197964</v>
          </cell>
          <cell r="J103">
            <v>49.151600354321332</v>
          </cell>
          <cell r="K103">
            <v>11421.27362443514</v>
          </cell>
        </row>
        <row r="104">
          <cell r="B104">
            <v>92</v>
          </cell>
          <cell r="D104">
            <v>11421.27362443514</v>
          </cell>
          <cell r="E104">
            <v>424.26206095630096</v>
          </cell>
          <cell r="F104">
            <v>0</v>
          </cell>
          <cell r="H104">
            <v>424.26206095630096</v>
          </cell>
          <cell r="I104">
            <v>376.67342085448786</v>
          </cell>
          <cell r="J104">
            <v>47.588640101813084</v>
          </cell>
          <cell r="K104">
            <v>11044.600203580652</v>
          </cell>
        </row>
        <row r="105">
          <cell r="B105">
            <v>93</v>
          </cell>
          <cell r="D105">
            <v>11044.600203580652</v>
          </cell>
          <cell r="E105">
            <v>424.26206095630096</v>
          </cell>
          <cell r="F105">
            <v>0</v>
          </cell>
          <cell r="H105">
            <v>424.26206095630096</v>
          </cell>
          <cell r="I105">
            <v>378.24289344138157</v>
          </cell>
          <cell r="J105">
            <v>46.019167514919381</v>
          </cell>
          <cell r="K105">
            <v>10666.35731013927</v>
          </cell>
        </row>
        <row r="106">
          <cell r="B106">
            <v>94</v>
          </cell>
          <cell r="D106">
            <v>10666.35731013927</v>
          </cell>
          <cell r="E106">
            <v>424.26206095630096</v>
          </cell>
          <cell r="F106">
            <v>0</v>
          </cell>
          <cell r="H106">
            <v>424.26206095630096</v>
          </cell>
          <cell r="I106">
            <v>379.81890549738733</v>
          </cell>
          <cell r="J106">
            <v>44.443155458913623</v>
          </cell>
          <cell r="K106">
            <v>10286.538404641882</v>
          </cell>
        </row>
        <row r="107">
          <cell r="B107">
            <v>95</v>
          </cell>
          <cell r="D107">
            <v>10286.538404641882</v>
          </cell>
          <cell r="E107">
            <v>424.26206095630096</v>
          </cell>
          <cell r="F107">
            <v>0</v>
          </cell>
          <cell r="H107">
            <v>424.26206095630096</v>
          </cell>
          <cell r="I107">
            <v>381.40148427029311</v>
          </cell>
          <cell r="J107">
            <v>42.860576686007839</v>
          </cell>
          <cell r="K107">
            <v>9905.1369203715894</v>
          </cell>
        </row>
        <row r="108">
          <cell r="B108">
            <v>96</v>
          </cell>
          <cell r="D108">
            <v>9905.1369203715894</v>
          </cell>
          <cell r="E108">
            <v>424.26206095630096</v>
          </cell>
          <cell r="F108">
            <v>0</v>
          </cell>
          <cell r="H108">
            <v>424.26206095630096</v>
          </cell>
          <cell r="I108">
            <v>382.9906571214193</v>
          </cell>
          <cell r="J108">
            <v>41.271403834881625</v>
          </cell>
          <cell r="K108">
            <v>9522.1462632501698</v>
          </cell>
        </row>
        <row r="109">
          <cell r="B109">
            <v>97</v>
          </cell>
          <cell r="D109">
            <v>9522.1462632501698</v>
          </cell>
          <cell r="E109">
            <v>424.26206095630096</v>
          </cell>
          <cell r="F109">
            <v>0</v>
          </cell>
          <cell r="H109">
            <v>424.26206095630096</v>
          </cell>
          <cell r="I109">
            <v>384.58645152609193</v>
          </cell>
          <cell r="J109">
            <v>39.675609430209043</v>
          </cell>
          <cell r="K109">
            <v>9137.559811724077</v>
          </cell>
        </row>
        <row r="110">
          <cell r="B110">
            <v>98</v>
          </cell>
          <cell r="D110">
            <v>9137.559811724077</v>
          </cell>
          <cell r="E110">
            <v>424.26206095630096</v>
          </cell>
          <cell r="F110">
            <v>0</v>
          </cell>
          <cell r="H110">
            <v>424.26206095630096</v>
          </cell>
          <cell r="I110">
            <v>386.18889507411728</v>
          </cell>
          <cell r="J110">
            <v>38.073165882183652</v>
          </cell>
          <cell r="K110">
            <v>8751.3709166499593</v>
          </cell>
        </row>
        <row r="111">
          <cell r="B111">
            <v>99</v>
          </cell>
          <cell r="D111">
            <v>8751.3709166499593</v>
          </cell>
          <cell r="E111">
            <v>424.26206095630096</v>
          </cell>
          <cell r="F111">
            <v>0</v>
          </cell>
          <cell r="H111">
            <v>424.26206095630096</v>
          </cell>
          <cell r="I111">
            <v>387.79801547025943</v>
          </cell>
          <cell r="J111">
            <v>36.464045486041499</v>
          </cell>
          <cell r="K111">
            <v>8363.5729011796993</v>
          </cell>
        </row>
        <row r="112">
          <cell r="B112">
            <v>100</v>
          </cell>
          <cell r="D112">
            <v>8363.5729011796993</v>
          </cell>
          <cell r="E112">
            <v>424.26206095630096</v>
          </cell>
          <cell r="F112">
            <v>0</v>
          </cell>
          <cell r="H112">
            <v>424.26206095630096</v>
          </cell>
          <cell r="I112">
            <v>389.41384053471887</v>
          </cell>
          <cell r="J112">
            <v>34.848220421582077</v>
          </cell>
          <cell r="K112">
            <v>7974.1590606449809</v>
          </cell>
        </row>
        <row r="113">
          <cell r="B113">
            <v>101</v>
          </cell>
          <cell r="D113">
            <v>7974.1590606449809</v>
          </cell>
          <cell r="E113">
            <v>424.26206095630096</v>
          </cell>
          <cell r="F113">
            <v>0</v>
          </cell>
          <cell r="H113">
            <v>424.26206095630096</v>
          </cell>
          <cell r="I113">
            <v>391.03639820361354</v>
          </cell>
          <cell r="J113">
            <v>33.22566275268742</v>
          </cell>
          <cell r="K113">
            <v>7583.1226624413675</v>
          </cell>
        </row>
        <row r="114">
          <cell r="B114">
            <v>102</v>
          </cell>
          <cell r="D114">
            <v>7583.1226624413675</v>
          </cell>
          <cell r="E114">
            <v>424.26206095630096</v>
          </cell>
          <cell r="F114">
            <v>0</v>
          </cell>
          <cell r="H114">
            <v>424.26206095630096</v>
          </cell>
          <cell r="I114">
            <v>392.66571652946192</v>
          </cell>
          <cell r="J114">
            <v>31.596344426839032</v>
          </cell>
          <cell r="K114">
            <v>7190.4569459119057</v>
          </cell>
        </row>
        <row r="115">
          <cell r="B115">
            <v>103</v>
          </cell>
          <cell r="D115">
            <v>7190.4569459119057</v>
          </cell>
          <cell r="E115">
            <v>424.26206095630096</v>
          </cell>
          <cell r="F115">
            <v>0</v>
          </cell>
          <cell r="H115">
            <v>424.26206095630096</v>
          </cell>
          <cell r="I115">
            <v>394.301823681668</v>
          </cell>
          <cell r="J115">
            <v>29.960237274632942</v>
          </cell>
          <cell r="K115">
            <v>6796.1551222302378</v>
          </cell>
        </row>
        <row r="116">
          <cell r="B116">
            <v>104</v>
          </cell>
          <cell r="D116">
            <v>6796.1551222302378</v>
          </cell>
          <cell r="E116">
            <v>424.26206095630096</v>
          </cell>
          <cell r="F116">
            <v>0</v>
          </cell>
          <cell r="H116">
            <v>424.26206095630096</v>
          </cell>
          <cell r="I116">
            <v>395.9447479470083</v>
          </cell>
          <cell r="J116">
            <v>28.317313009292658</v>
          </cell>
          <cell r="K116">
            <v>6400.2103742832296</v>
          </cell>
        </row>
        <row r="117">
          <cell r="B117">
            <v>105</v>
          </cell>
          <cell r="D117">
            <v>6400.2103742832296</v>
          </cell>
          <cell r="E117">
            <v>424.26206095630096</v>
          </cell>
          <cell r="F117">
            <v>0</v>
          </cell>
          <cell r="H117">
            <v>424.26206095630096</v>
          </cell>
          <cell r="I117">
            <v>397.59451773012086</v>
          </cell>
          <cell r="J117">
            <v>26.667543226180122</v>
          </cell>
          <cell r="K117">
            <v>6002.6158565531086</v>
          </cell>
        </row>
        <row r="118">
          <cell r="B118">
            <v>106</v>
          </cell>
          <cell r="D118">
            <v>6002.6158565531086</v>
          </cell>
          <cell r="E118">
            <v>424.26206095630096</v>
          </cell>
          <cell r="F118">
            <v>0</v>
          </cell>
          <cell r="H118">
            <v>424.26206095630096</v>
          </cell>
          <cell r="I118">
            <v>399.25116155399633</v>
          </cell>
          <cell r="J118">
            <v>25.01089940230462</v>
          </cell>
          <cell r="K118">
            <v>5603.3646949991125</v>
          </cell>
        </row>
        <row r="119">
          <cell r="B119">
            <v>107</v>
          </cell>
          <cell r="D119">
            <v>5603.3646949991125</v>
          </cell>
          <cell r="E119">
            <v>424.26206095630096</v>
          </cell>
          <cell r="F119">
            <v>0</v>
          </cell>
          <cell r="H119">
            <v>424.26206095630096</v>
          </cell>
          <cell r="I119">
            <v>400.9147080604713</v>
          </cell>
          <cell r="J119">
            <v>23.347352895829637</v>
          </cell>
          <cell r="K119">
            <v>5202.4499869386409</v>
          </cell>
        </row>
        <row r="120">
          <cell r="B120">
            <v>108</v>
          </cell>
          <cell r="D120">
            <v>5202.4499869386409</v>
          </cell>
          <cell r="E120">
            <v>424.26206095630096</v>
          </cell>
          <cell r="F120">
            <v>0</v>
          </cell>
          <cell r="H120">
            <v>424.26206095630096</v>
          </cell>
          <cell r="I120">
            <v>402.58518601072331</v>
          </cell>
          <cell r="J120">
            <v>21.676874945577669</v>
          </cell>
          <cell r="K120">
            <v>4799.8648009279177</v>
          </cell>
        </row>
        <row r="121">
          <cell r="B121">
            <v>109</v>
          </cell>
          <cell r="D121">
            <v>4799.8648009279177</v>
          </cell>
          <cell r="E121">
            <v>424.26206095630096</v>
          </cell>
          <cell r="F121">
            <v>0</v>
          </cell>
          <cell r="H121">
            <v>424.26206095630096</v>
          </cell>
          <cell r="I121">
            <v>404.26262428576797</v>
          </cell>
          <cell r="J121">
            <v>19.99943667053299</v>
          </cell>
          <cell r="K121">
            <v>4395.60217664215</v>
          </cell>
        </row>
        <row r="122">
          <cell r="B122">
            <v>110</v>
          </cell>
          <cell r="D122">
            <v>4395.60217664215</v>
          </cell>
          <cell r="E122">
            <v>424.26206095630096</v>
          </cell>
          <cell r="F122">
            <v>0</v>
          </cell>
          <cell r="H122">
            <v>424.26206095630096</v>
          </cell>
          <cell r="I122">
            <v>405.94705188695866</v>
          </cell>
          <cell r="J122">
            <v>18.315009069342292</v>
          </cell>
          <cell r="K122">
            <v>3989.6551247551915</v>
          </cell>
        </row>
        <row r="123">
          <cell r="B123">
            <v>111</v>
          </cell>
          <cell r="D123">
            <v>3989.6551247551915</v>
          </cell>
          <cell r="E123">
            <v>424.26206095630096</v>
          </cell>
          <cell r="F123">
            <v>0</v>
          </cell>
          <cell r="H123">
            <v>424.26206095630096</v>
          </cell>
          <cell r="I123">
            <v>407.63849793648768</v>
          </cell>
          <cell r="J123">
            <v>16.623563019813297</v>
          </cell>
          <cell r="K123">
            <v>3582.016626818704</v>
          </cell>
        </row>
        <row r="124">
          <cell r="B124">
            <v>112</v>
          </cell>
          <cell r="D124">
            <v>3582.016626818704</v>
          </cell>
          <cell r="E124">
            <v>424.26206095630096</v>
          </cell>
          <cell r="F124">
            <v>0</v>
          </cell>
          <cell r="H124">
            <v>424.26206095630096</v>
          </cell>
          <cell r="I124">
            <v>409.33699167788967</v>
          </cell>
          <cell r="J124">
            <v>14.925069278411266</v>
          </cell>
          <cell r="K124">
            <v>3172.6796351408143</v>
          </cell>
        </row>
        <row r="125">
          <cell r="B125">
            <v>113</v>
          </cell>
          <cell r="D125">
            <v>3172.6796351408143</v>
          </cell>
          <cell r="E125">
            <v>424.26206095630096</v>
          </cell>
          <cell r="F125">
            <v>0</v>
          </cell>
          <cell r="H125">
            <v>424.26206095630096</v>
          </cell>
          <cell r="I125">
            <v>411.04256247654757</v>
          </cell>
          <cell r="J125">
            <v>13.219498479753392</v>
          </cell>
          <cell r="K125">
            <v>2761.6370726642667</v>
          </cell>
        </row>
        <row r="126">
          <cell r="B126">
            <v>114</v>
          </cell>
          <cell r="D126">
            <v>2761.6370726642667</v>
          </cell>
          <cell r="E126">
            <v>424.26206095630096</v>
          </cell>
          <cell r="F126">
            <v>0</v>
          </cell>
          <cell r="H126">
            <v>424.26206095630096</v>
          </cell>
          <cell r="I126">
            <v>412.75523982019985</v>
          </cell>
          <cell r="J126">
            <v>11.506821136101111</v>
          </cell>
          <cell r="K126">
            <v>2348.881832844067</v>
          </cell>
        </row>
        <row r="127">
          <cell r="B127">
            <v>115</v>
          </cell>
          <cell r="D127">
            <v>2348.881832844067</v>
          </cell>
          <cell r="E127">
            <v>424.26206095630096</v>
          </cell>
          <cell r="F127">
            <v>0</v>
          </cell>
          <cell r="H127">
            <v>424.26206095630096</v>
          </cell>
          <cell r="I127">
            <v>414.47505331945069</v>
          </cell>
          <cell r="J127">
            <v>9.7870076368502801</v>
          </cell>
          <cell r="K127">
            <v>1934.4067795246165</v>
          </cell>
        </row>
        <row r="128">
          <cell r="B128">
            <v>116</v>
          </cell>
          <cell r="D128">
            <v>1934.4067795246165</v>
          </cell>
          <cell r="E128">
            <v>424.26206095630096</v>
          </cell>
          <cell r="F128">
            <v>0</v>
          </cell>
          <cell r="H128">
            <v>424.26206095630096</v>
          </cell>
          <cell r="I128">
            <v>416.20203270828171</v>
          </cell>
          <cell r="J128">
            <v>8.0600282480192345</v>
          </cell>
          <cell r="K128">
            <v>1518.2047468163348</v>
          </cell>
        </row>
        <row r="129">
          <cell r="B129">
            <v>117</v>
          </cell>
          <cell r="D129">
            <v>1518.2047468163348</v>
          </cell>
          <cell r="E129">
            <v>424.26206095630096</v>
          </cell>
          <cell r="F129">
            <v>0</v>
          </cell>
          <cell r="H129">
            <v>424.26206095630096</v>
          </cell>
          <cell r="I129">
            <v>417.93620784456624</v>
          </cell>
          <cell r="J129">
            <v>6.3258531117347285</v>
          </cell>
          <cell r="K129">
            <v>1100.2685389717685</v>
          </cell>
        </row>
        <row r="130">
          <cell r="B130">
            <v>118</v>
          </cell>
          <cell r="D130">
            <v>1100.2685389717685</v>
          </cell>
          <cell r="E130">
            <v>424.26206095630096</v>
          </cell>
          <cell r="F130">
            <v>0</v>
          </cell>
          <cell r="H130">
            <v>424.26206095630096</v>
          </cell>
          <cell r="I130">
            <v>419.67760871058528</v>
          </cell>
          <cell r="J130">
            <v>4.5844522457157018</v>
          </cell>
          <cell r="K130">
            <v>680.5909302611833</v>
          </cell>
        </row>
        <row r="131">
          <cell r="B131">
            <v>119</v>
          </cell>
          <cell r="D131">
            <v>680.5909302611833</v>
          </cell>
          <cell r="E131">
            <v>424.26206095630096</v>
          </cell>
          <cell r="F131">
            <v>0</v>
          </cell>
          <cell r="H131">
            <v>424.26206095630096</v>
          </cell>
          <cell r="I131">
            <v>421.42626541354605</v>
          </cell>
          <cell r="J131">
            <v>2.8357955427549304</v>
          </cell>
          <cell r="K131">
            <v>259.16466484763725</v>
          </cell>
        </row>
        <row r="132">
          <cell r="B132">
            <v>120</v>
          </cell>
          <cell r="D132">
            <v>259.16466484763725</v>
          </cell>
          <cell r="E132">
            <v>424.26206095630096</v>
          </cell>
          <cell r="F132">
            <v>0</v>
          </cell>
          <cell r="H132">
            <v>259.16466484763725</v>
          </cell>
          <cell r="I132">
            <v>258.08481207743876</v>
          </cell>
          <cell r="J132">
            <v>1.0798527701984886</v>
          </cell>
          <cell r="K132">
            <v>0</v>
          </cell>
        </row>
        <row r="133">
          <cell r="B133">
            <v>121</v>
          </cell>
          <cell r="D133">
            <v>0</v>
          </cell>
          <cell r="E133">
            <v>424.26206095630096</v>
          </cell>
          <cell r="F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B134">
            <v>122</v>
          </cell>
          <cell r="D134">
            <v>0</v>
          </cell>
          <cell r="E134">
            <v>424.26206095630096</v>
          </cell>
          <cell r="F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B135">
            <v>123</v>
          </cell>
          <cell r="D135">
            <v>0</v>
          </cell>
          <cell r="E135">
            <v>424.26206095630096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>
            <v>124</v>
          </cell>
          <cell r="D136">
            <v>0</v>
          </cell>
          <cell r="E136">
            <v>424.26206095630096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B137">
            <v>125</v>
          </cell>
          <cell r="D137">
            <v>0</v>
          </cell>
          <cell r="E137">
            <v>424.26206095630096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B138">
            <v>126</v>
          </cell>
          <cell r="D138">
            <v>0</v>
          </cell>
          <cell r="E138">
            <v>424.26206095630096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B139">
            <v>127</v>
          </cell>
          <cell r="D139">
            <v>0</v>
          </cell>
          <cell r="E139">
            <v>424.26206095630096</v>
          </cell>
          <cell r="F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B140">
            <v>128</v>
          </cell>
          <cell r="D140">
            <v>0</v>
          </cell>
          <cell r="E140">
            <v>424.26206095630096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B141">
            <v>129</v>
          </cell>
          <cell r="D141">
            <v>0</v>
          </cell>
          <cell r="E141">
            <v>424.26206095630096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B142">
            <v>130</v>
          </cell>
          <cell r="D142">
            <v>0</v>
          </cell>
          <cell r="E142">
            <v>424.26206095630096</v>
          </cell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B143">
            <v>131</v>
          </cell>
          <cell r="D143">
            <v>0</v>
          </cell>
          <cell r="E143">
            <v>424.26206095630096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B144">
            <v>132</v>
          </cell>
          <cell r="D144">
            <v>0</v>
          </cell>
          <cell r="E144">
            <v>424.26206095630096</v>
          </cell>
          <cell r="F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B145">
            <v>133</v>
          </cell>
          <cell r="D145">
            <v>0</v>
          </cell>
          <cell r="E145">
            <v>424.26206095630096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B146">
            <v>134</v>
          </cell>
          <cell r="D146">
            <v>0</v>
          </cell>
          <cell r="E146">
            <v>424.26206095630096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B147">
            <v>135</v>
          </cell>
          <cell r="D147">
            <v>0</v>
          </cell>
          <cell r="E147">
            <v>424.26206095630096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B148">
            <v>136</v>
          </cell>
          <cell r="D148">
            <v>0</v>
          </cell>
          <cell r="E148">
            <v>424.26206095630096</v>
          </cell>
          <cell r="F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B149">
            <v>137</v>
          </cell>
          <cell r="D149">
            <v>0</v>
          </cell>
          <cell r="E149">
            <v>424.26206095630096</v>
          </cell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B150">
            <v>138</v>
          </cell>
          <cell r="D150">
            <v>0</v>
          </cell>
          <cell r="E150">
            <v>424.26206095630096</v>
          </cell>
          <cell r="F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B151">
            <v>139</v>
          </cell>
          <cell r="D151">
            <v>0</v>
          </cell>
          <cell r="E151">
            <v>424.26206095630096</v>
          </cell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B152">
            <v>140</v>
          </cell>
          <cell r="D152">
            <v>0</v>
          </cell>
          <cell r="E152">
            <v>424.26206095630096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B153">
            <v>141</v>
          </cell>
          <cell r="D153">
            <v>0</v>
          </cell>
          <cell r="E153">
            <v>424.26206095630096</v>
          </cell>
          <cell r="F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B154">
            <v>142</v>
          </cell>
          <cell r="D154">
            <v>0</v>
          </cell>
          <cell r="E154">
            <v>424.26206095630096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B155">
            <v>143</v>
          </cell>
          <cell r="D155">
            <v>0</v>
          </cell>
          <cell r="E155">
            <v>424.26206095630096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B156">
            <v>144</v>
          </cell>
          <cell r="D156">
            <v>0</v>
          </cell>
          <cell r="E156">
            <v>424.26206095630096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>
            <v>145</v>
          </cell>
          <cell r="D157">
            <v>0</v>
          </cell>
          <cell r="E157">
            <v>424.26206095630096</v>
          </cell>
          <cell r="F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>
            <v>146</v>
          </cell>
          <cell r="D158">
            <v>0</v>
          </cell>
          <cell r="E158">
            <v>424.26206095630096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B159">
            <v>147</v>
          </cell>
          <cell r="D159">
            <v>0</v>
          </cell>
          <cell r="E159">
            <v>424.26206095630096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>
            <v>148</v>
          </cell>
          <cell r="D160">
            <v>0</v>
          </cell>
          <cell r="E160">
            <v>424.26206095630096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B161">
            <v>149</v>
          </cell>
          <cell r="D161">
            <v>0</v>
          </cell>
          <cell r="E161">
            <v>424.26206095630096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B162">
            <v>150</v>
          </cell>
          <cell r="D162">
            <v>0</v>
          </cell>
          <cell r="E162">
            <v>424.26206095630096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B163">
            <v>151</v>
          </cell>
          <cell r="D163">
            <v>0</v>
          </cell>
          <cell r="E163">
            <v>424.26206095630096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B164">
            <v>152</v>
          </cell>
          <cell r="D164">
            <v>0</v>
          </cell>
          <cell r="E164">
            <v>424.26206095630096</v>
          </cell>
          <cell r="F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B165">
            <v>153</v>
          </cell>
          <cell r="D165">
            <v>0</v>
          </cell>
          <cell r="E165">
            <v>424.26206095630096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B166">
            <v>154</v>
          </cell>
          <cell r="D166">
            <v>0</v>
          </cell>
          <cell r="E166">
            <v>424.26206095630096</v>
          </cell>
          <cell r="F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B167">
            <v>155</v>
          </cell>
          <cell r="D167">
            <v>0</v>
          </cell>
          <cell r="E167">
            <v>424.26206095630096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B168">
            <v>156</v>
          </cell>
          <cell r="D168">
            <v>0</v>
          </cell>
          <cell r="E168">
            <v>424.26206095630096</v>
          </cell>
          <cell r="F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B169">
            <v>157</v>
          </cell>
          <cell r="D169">
            <v>0</v>
          </cell>
          <cell r="E169">
            <v>424.26206095630096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B170">
            <v>158</v>
          </cell>
          <cell r="D170">
            <v>0</v>
          </cell>
          <cell r="E170">
            <v>424.26206095630096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B171">
            <v>159</v>
          </cell>
          <cell r="D171">
            <v>0</v>
          </cell>
          <cell r="E171">
            <v>424.26206095630096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B172">
            <v>160</v>
          </cell>
          <cell r="D172">
            <v>0</v>
          </cell>
          <cell r="E172">
            <v>424.26206095630096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B173">
            <v>161</v>
          </cell>
          <cell r="D173">
            <v>0</v>
          </cell>
          <cell r="E173">
            <v>424.26206095630096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B174">
            <v>162</v>
          </cell>
          <cell r="D174">
            <v>0</v>
          </cell>
          <cell r="E174">
            <v>424.26206095630096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B175">
            <v>163</v>
          </cell>
          <cell r="D175">
            <v>0</v>
          </cell>
          <cell r="E175">
            <v>424.26206095630096</v>
          </cell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B176">
            <v>164</v>
          </cell>
          <cell r="D176">
            <v>0</v>
          </cell>
          <cell r="E176">
            <v>424.26206095630096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B177">
            <v>165</v>
          </cell>
          <cell r="D177">
            <v>0</v>
          </cell>
          <cell r="E177">
            <v>424.26206095630096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B178">
            <v>166</v>
          </cell>
          <cell r="D178">
            <v>0</v>
          </cell>
          <cell r="E178">
            <v>424.26206095630096</v>
          </cell>
          <cell r="F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B179">
            <v>167</v>
          </cell>
          <cell r="D179">
            <v>0</v>
          </cell>
          <cell r="E179">
            <v>424.26206095630096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B180">
            <v>168</v>
          </cell>
          <cell r="D180">
            <v>0</v>
          </cell>
          <cell r="E180">
            <v>424.26206095630096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B181">
            <v>169</v>
          </cell>
          <cell r="D181">
            <v>0</v>
          </cell>
          <cell r="E181">
            <v>424.26206095630096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B182">
            <v>170</v>
          </cell>
          <cell r="D182">
            <v>0</v>
          </cell>
          <cell r="E182">
            <v>424.26206095630096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B183">
            <v>171</v>
          </cell>
          <cell r="D183">
            <v>0</v>
          </cell>
          <cell r="E183">
            <v>424.26206095630096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B184">
            <v>172</v>
          </cell>
          <cell r="D184">
            <v>0</v>
          </cell>
          <cell r="E184">
            <v>424.26206095630096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B185">
            <v>173</v>
          </cell>
          <cell r="D185">
            <v>0</v>
          </cell>
          <cell r="E185">
            <v>424.26206095630096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B186">
            <v>174</v>
          </cell>
          <cell r="D186">
            <v>0</v>
          </cell>
          <cell r="E186">
            <v>424.26206095630096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B187">
            <v>175</v>
          </cell>
          <cell r="D187">
            <v>0</v>
          </cell>
          <cell r="E187">
            <v>424.26206095630096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B188">
            <v>176</v>
          </cell>
          <cell r="D188">
            <v>0</v>
          </cell>
          <cell r="E188">
            <v>424.26206095630096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B189">
            <v>177</v>
          </cell>
          <cell r="D189">
            <v>0</v>
          </cell>
          <cell r="E189">
            <v>424.26206095630096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B190">
            <v>178</v>
          </cell>
          <cell r="D190">
            <v>0</v>
          </cell>
          <cell r="E190">
            <v>424.26206095630096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B191">
            <v>179</v>
          </cell>
          <cell r="D191">
            <v>0</v>
          </cell>
          <cell r="E191">
            <v>424.26206095630096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B192">
            <v>180</v>
          </cell>
          <cell r="D192">
            <v>0</v>
          </cell>
          <cell r="E192">
            <v>424.26206095630096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B193">
            <v>181</v>
          </cell>
          <cell r="D193">
            <v>0</v>
          </cell>
          <cell r="E193">
            <v>424.26206095630096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B194">
            <v>182</v>
          </cell>
          <cell r="D194">
            <v>0</v>
          </cell>
          <cell r="E194">
            <v>424.26206095630096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B195">
            <v>183</v>
          </cell>
          <cell r="D195">
            <v>0</v>
          </cell>
          <cell r="E195">
            <v>424.26206095630096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B196">
            <v>184</v>
          </cell>
          <cell r="D196">
            <v>0</v>
          </cell>
          <cell r="E196">
            <v>424.26206095630096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B197">
            <v>185</v>
          </cell>
          <cell r="D197">
            <v>0</v>
          </cell>
          <cell r="E197">
            <v>424.26206095630096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B198">
            <v>186</v>
          </cell>
          <cell r="D198">
            <v>0</v>
          </cell>
          <cell r="E198">
            <v>424.26206095630096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B199">
            <v>187</v>
          </cell>
          <cell r="D199">
            <v>0</v>
          </cell>
          <cell r="E199">
            <v>424.26206095630096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>
            <v>188</v>
          </cell>
          <cell r="D200">
            <v>0</v>
          </cell>
          <cell r="E200">
            <v>424.26206095630096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B201">
            <v>189</v>
          </cell>
          <cell r="D201">
            <v>0</v>
          </cell>
          <cell r="E201">
            <v>424.26206095630096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B202">
            <v>190</v>
          </cell>
          <cell r="D202">
            <v>0</v>
          </cell>
          <cell r="E202">
            <v>424.26206095630096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B203">
            <v>191</v>
          </cell>
          <cell r="D203">
            <v>0</v>
          </cell>
          <cell r="E203">
            <v>424.26206095630096</v>
          </cell>
          <cell r="F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B204">
            <v>192</v>
          </cell>
          <cell r="D204">
            <v>0</v>
          </cell>
          <cell r="E204">
            <v>424.26206095630096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>
            <v>193</v>
          </cell>
          <cell r="D205">
            <v>0</v>
          </cell>
          <cell r="E205">
            <v>424.26206095630096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B206">
            <v>194</v>
          </cell>
          <cell r="D206">
            <v>0</v>
          </cell>
          <cell r="E206">
            <v>424.26206095630096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B207">
            <v>195</v>
          </cell>
          <cell r="D207">
            <v>0</v>
          </cell>
          <cell r="E207">
            <v>424.26206095630096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B208">
            <v>196</v>
          </cell>
          <cell r="D208">
            <v>0</v>
          </cell>
          <cell r="E208">
            <v>424.26206095630096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B209">
            <v>197</v>
          </cell>
          <cell r="D209">
            <v>0</v>
          </cell>
          <cell r="E209">
            <v>424.26206095630096</v>
          </cell>
          <cell r="F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B210">
            <v>198</v>
          </cell>
          <cell r="D210">
            <v>0</v>
          </cell>
          <cell r="E210">
            <v>424.26206095630096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B211">
            <v>199</v>
          </cell>
          <cell r="D211">
            <v>0</v>
          </cell>
          <cell r="E211">
            <v>424.26206095630096</v>
          </cell>
          <cell r="F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B212">
            <v>200</v>
          </cell>
          <cell r="D212">
            <v>0</v>
          </cell>
          <cell r="E212">
            <v>424.26206095630096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B213">
            <v>201</v>
          </cell>
          <cell r="D213">
            <v>0</v>
          </cell>
          <cell r="E213">
            <v>424.26206095630096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B214">
            <v>202</v>
          </cell>
          <cell r="D214">
            <v>0</v>
          </cell>
          <cell r="E214">
            <v>424.26206095630096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B215">
            <v>203</v>
          </cell>
          <cell r="D215">
            <v>0</v>
          </cell>
          <cell r="E215">
            <v>424.26206095630096</v>
          </cell>
          <cell r="F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B216">
            <v>204</v>
          </cell>
          <cell r="D216">
            <v>0</v>
          </cell>
          <cell r="E216">
            <v>424.26206095630096</v>
          </cell>
          <cell r="F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B217">
            <v>205</v>
          </cell>
          <cell r="D217">
            <v>0</v>
          </cell>
          <cell r="E217">
            <v>424.26206095630096</v>
          </cell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B218">
            <v>206</v>
          </cell>
          <cell r="D218">
            <v>0</v>
          </cell>
          <cell r="E218">
            <v>424.26206095630096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B219">
            <v>207</v>
          </cell>
          <cell r="D219">
            <v>0</v>
          </cell>
          <cell r="E219">
            <v>424.26206095630096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B220">
            <v>208</v>
          </cell>
          <cell r="D220">
            <v>0</v>
          </cell>
          <cell r="E220">
            <v>424.26206095630096</v>
          </cell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B221">
            <v>209</v>
          </cell>
          <cell r="D221">
            <v>0</v>
          </cell>
          <cell r="E221">
            <v>424.26206095630096</v>
          </cell>
          <cell r="F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B222">
            <v>210</v>
          </cell>
          <cell r="D222">
            <v>0</v>
          </cell>
          <cell r="E222">
            <v>424.26206095630096</v>
          </cell>
          <cell r="F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B223">
            <v>211</v>
          </cell>
          <cell r="D223">
            <v>0</v>
          </cell>
          <cell r="E223">
            <v>424.26206095630096</v>
          </cell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B224">
            <v>212</v>
          </cell>
          <cell r="D224">
            <v>0</v>
          </cell>
          <cell r="E224">
            <v>424.26206095630096</v>
          </cell>
          <cell r="F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B225">
            <v>213</v>
          </cell>
          <cell r="D225">
            <v>0</v>
          </cell>
          <cell r="E225">
            <v>424.26206095630096</v>
          </cell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B226">
            <v>214</v>
          </cell>
          <cell r="D226">
            <v>0</v>
          </cell>
          <cell r="E226">
            <v>424.26206095630096</v>
          </cell>
          <cell r="F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B227">
            <v>215</v>
          </cell>
          <cell r="D227">
            <v>0</v>
          </cell>
          <cell r="E227">
            <v>424.26206095630096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B228">
            <v>216</v>
          </cell>
          <cell r="D228">
            <v>0</v>
          </cell>
          <cell r="E228">
            <v>424.26206095630096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B229">
            <v>217</v>
          </cell>
          <cell r="D229">
            <v>0</v>
          </cell>
          <cell r="E229">
            <v>424.26206095630096</v>
          </cell>
          <cell r="F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B230">
            <v>218</v>
          </cell>
          <cell r="D230">
            <v>0</v>
          </cell>
          <cell r="E230">
            <v>424.26206095630096</v>
          </cell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B231">
            <v>219</v>
          </cell>
          <cell r="D231">
            <v>0</v>
          </cell>
          <cell r="E231">
            <v>424.26206095630096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B232">
            <v>220</v>
          </cell>
          <cell r="D232">
            <v>0</v>
          </cell>
          <cell r="E232">
            <v>424.26206095630096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B233">
            <v>221</v>
          </cell>
          <cell r="D233">
            <v>0</v>
          </cell>
          <cell r="E233">
            <v>424.26206095630096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B234">
            <v>222</v>
          </cell>
          <cell r="D234">
            <v>0</v>
          </cell>
          <cell r="E234">
            <v>424.26206095630096</v>
          </cell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B235">
            <v>223</v>
          </cell>
          <cell r="D235">
            <v>0</v>
          </cell>
          <cell r="E235">
            <v>424.26206095630096</v>
          </cell>
          <cell r="F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B236">
            <v>224</v>
          </cell>
          <cell r="D236">
            <v>0</v>
          </cell>
          <cell r="E236">
            <v>424.26206095630096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B237">
            <v>225</v>
          </cell>
          <cell r="D237">
            <v>0</v>
          </cell>
          <cell r="E237">
            <v>424.26206095630096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B238">
            <v>226</v>
          </cell>
          <cell r="D238">
            <v>0</v>
          </cell>
          <cell r="E238">
            <v>424.26206095630096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B239">
            <v>227</v>
          </cell>
          <cell r="D239">
            <v>0</v>
          </cell>
          <cell r="E239">
            <v>424.26206095630096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B240">
            <v>228</v>
          </cell>
          <cell r="D240">
            <v>0</v>
          </cell>
          <cell r="E240">
            <v>424.26206095630096</v>
          </cell>
          <cell r="F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B241">
            <v>229</v>
          </cell>
          <cell r="D241">
            <v>0</v>
          </cell>
          <cell r="E241">
            <v>424.26206095630096</v>
          </cell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B242">
            <v>230</v>
          </cell>
          <cell r="D242">
            <v>0</v>
          </cell>
          <cell r="E242">
            <v>424.26206095630096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B243">
            <v>231</v>
          </cell>
          <cell r="D243">
            <v>0</v>
          </cell>
          <cell r="E243">
            <v>424.26206095630096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B244">
            <v>232</v>
          </cell>
          <cell r="D244">
            <v>0</v>
          </cell>
          <cell r="E244">
            <v>424.26206095630096</v>
          </cell>
          <cell r="F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B245">
            <v>233</v>
          </cell>
          <cell r="D245">
            <v>0</v>
          </cell>
          <cell r="E245">
            <v>424.26206095630096</v>
          </cell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B246">
            <v>234</v>
          </cell>
          <cell r="D246">
            <v>0</v>
          </cell>
          <cell r="E246">
            <v>424.26206095630096</v>
          </cell>
          <cell r="F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B247">
            <v>235</v>
          </cell>
          <cell r="D247">
            <v>0</v>
          </cell>
          <cell r="E247">
            <v>424.26206095630096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B248">
            <v>236</v>
          </cell>
          <cell r="D248">
            <v>0</v>
          </cell>
          <cell r="E248">
            <v>424.26206095630096</v>
          </cell>
          <cell r="F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B249">
            <v>237</v>
          </cell>
          <cell r="D249">
            <v>0</v>
          </cell>
          <cell r="E249">
            <v>424.26206095630096</v>
          </cell>
          <cell r="F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B250">
            <v>238</v>
          </cell>
          <cell r="D250">
            <v>0</v>
          </cell>
          <cell r="E250">
            <v>424.26206095630096</v>
          </cell>
          <cell r="F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B251">
            <v>239</v>
          </cell>
          <cell r="D251">
            <v>0</v>
          </cell>
          <cell r="E251">
            <v>424.26206095630096</v>
          </cell>
          <cell r="F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B252">
            <v>240</v>
          </cell>
          <cell r="D252">
            <v>0</v>
          </cell>
          <cell r="E252">
            <v>424.26206095630096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B253">
            <v>241</v>
          </cell>
          <cell r="D253">
            <v>0</v>
          </cell>
          <cell r="E253">
            <v>424.26206095630096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B254">
            <v>242</v>
          </cell>
          <cell r="D254">
            <v>0</v>
          </cell>
          <cell r="E254">
            <v>424.26206095630096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B255">
            <v>243</v>
          </cell>
          <cell r="D255">
            <v>0</v>
          </cell>
          <cell r="E255">
            <v>424.26206095630096</v>
          </cell>
          <cell r="F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B256">
            <v>244</v>
          </cell>
          <cell r="D256">
            <v>0</v>
          </cell>
          <cell r="E256">
            <v>424.26206095630096</v>
          </cell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B257">
            <v>245</v>
          </cell>
          <cell r="D257">
            <v>0</v>
          </cell>
          <cell r="E257">
            <v>424.26206095630096</v>
          </cell>
          <cell r="F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B258">
            <v>246</v>
          </cell>
          <cell r="D258">
            <v>0</v>
          </cell>
          <cell r="E258">
            <v>424.26206095630096</v>
          </cell>
          <cell r="F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B259">
            <v>247</v>
          </cell>
          <cell r="D259">
            <v>0</v>
          </cell>
          <cell r="E259">
            <v>424.26206095630096</v>
          </cell>
          <cell r="F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B260">
            <v>248</v>
          </cell>
          <cell r="D260">
            <v>0</v>
          </cell>
          <cell r="E260">
            <v>424.26206095630096</v>
          </cell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B261">
            <v>249</v>
          </cell>
          <cell r="D261">
            <v>0</v>
          </cell>
          <cell r="E261">
            <v>424.26206095630096</v>
          </cell>
          <cell r="F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B262">
            <v>250</v>
          </cell>
          <cell r="D262">
            <v>0</v>
          </cell>
          <cell r="E262">
            <v>424.26206095630096</v>
          </cell>
          <cell r="F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B263">
            <v>251</v>
          </cell>
          <cell r="D263">
            <v>0</v>
          </cell>
          <cell r="E263">
            <v>424.26206095630096</v>
          </cell>
          <cell r="F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B264">
            <v>252</v>
          </cell>
          <cell r="D264">
            <v>0</v>
          </cell>
          <cell r="E264">
            <v>424.26206095630096</v>
          </cell>
          <cell r="F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B265">
            <v>253</v>
          </cell>
          <cell r="D265">
            <v>0</v>
          </cell>
          <cell r="E265">
            <v>424.26206095630096</v>
          </cell>
          <cell r="F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B266">
            <v>254</v>
          </cell>
          <cell r="D266">
            <v>0</v>
          </cell>
          <cell r="E266">
            <v>424.26206095630096</v>
          </cell>
          <cell r="F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B267">
            <v>255</v>
          </cell>
          <cell r="D267">
            <v>0</v>
          </cell>
          <cell r="E267">
            <v>424.26206095630096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B268">
            <v>256</v>
          </cell>
          <cell r="D268">
            <v>0</v>
          </cell>
          <cell r="E268">
            <v>424.26206095630096</v>
          </cell>
          <cell r="F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B269">
            <v>257</v>
          </cell>
          <cell r="D269">
            <v>0</v>
          </cell>
          <cell r="E269">
            <v>424.26206095630096</v>
          </cell>
          <cell r="F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B270">
            <v>258</v>
          </cell>
          <cell r="D270">
            <v>0</v>
          </cell>
          <cell r="E270">
            <v>424.26206095630096</v>
          </cell>
          <cell r="F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B271">
            <v>259</v>
          </cell>
          <cell r="D271">
            <v>0</v>
          </cell>
          <cell r="E271">
            <v>424.26206095630096</v>
          </cell>
          <cell r="F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B272">
            <v>260</v>
          </cell>
          <cell r="D272">
            <v>0</v>
          </cell>
          <cell r="E272">
            <v>424.26206095630096</v>
          </cell>
          <cell r="F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B273">
            <v>261</v>
          </cell>
          <cell r="D273">
            <v>0</v>
          </cell>
          <cell r="E273">
            <v>424.26206095630096</v>
          </cell>
          <cell r="F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B274">
            <v>262</v>
          </cell>
          <cell r="D274">
            <v>0</v>
          </cell>
          <cell r="E274">
            <v>424.26206095630096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B275">
            <v>263</v>
          </cell>
          <cell r="D275">
            <v>0</v>
          </cell>
          <cell r="E275">
            <v>424.26206095630096</v>
          </cell>
          <cell r="F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B276">
            <v>264</v>
          </cell>
          <cell r="D276">
            <v>0</v>
          </cell>
          <cell r="E276">
            <v>424.26206095630096</v>
          </cell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B277">
            <v>265</v>
          </cell>
          <cell r="D277">
            <v>0</v>
          </cell>
          <cell r="E277">
            <v>424.26206095630096</v>
          </cell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B278">
            <v>266</v>
          </cell>
          <cell r="D278">
            <v>0</v>
          </cell>
          <cell r="E278">
            <v>424.26206095630096</v>
          </cell>
          <cell r="F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B279">
            <v>267</v>
          </cell>
          <cell r="D279">
            <v>0</v>
          </cell>
          <cell r="E279">
            <v>424.26206095630096</v>
          </cell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B280">
            <v>268</v>
          </cell>
          <cell r="D280">
            <v>0</v>
          </cell>
          <cell r="E280">
            <v>424.26206095630096</v>
          </cell>
          <cell r="F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B281">
            <v>269</v>
          </cell>
          <cell r="D281">
            <v>0</v>
          </cell>
          <cell r="E281">
            <v>424.26206095630096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B282">
            <v>270</v>
          </cell>
          <cell r="D282">
            <v>0</v>
          </cell>
          <cell r="E282">
            <v>424.26206095630096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B283">
            <v>271</v>
          </cell>
          <cell r="D283">
            <v>0</v>
          </cell>
          <cell r="E283">
            <v>424.26206095630096</v>
          </cell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B284">
            <v>272</v>
          </cell>
          <cell r="D284">
            <v>0</v>
          </cell>
          <cell r="E284">
            <v>424.26206095630096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B285">
            <v>273</v>
          </cell>
          <cell r="D285">
            <v>0</v>
          </cell>
          <cell r="E285">
            <v>424.26206095630096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B286">
            <v>274</v>
          </cell>
          <cell r="D286">
            <v>0</v>
          </cell>
          <cell r="E286">
            <v>424.26206095630096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B287">
            <v>275</v>
          </cell>
          <cell r="D287">
            <v>0</v>
          </cell>
          <cell r="E287">
            <v>424.26206095630096</v>
          </cell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B288">
            <v>276</v>
          </cell>
          <cell r="D288">
            <v>0</v>
          </cell>
          <cell r="E288">
            <v>424.26206095630096</v>
          </cell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B289">
            <v>277</v>
          </cell>
          <cell r="D289">
            <v>0</v>
          </cell>
          <cell r="E289">
            <v>424.26206095630096</v>
          </cell>
          <cell r="F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B290">
            <v>278</v>
          </cell>
          <cell r="D290">
            <v>0</v>
          </cell>
          <cell r="E290">
            <v>424.26206095630096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B291">
            <v>279</v>
          </cell>
          <cell r="D291">
            <v>0</v>
          </cell>
          <cell r="E291">
            <v>424.26206095630096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B292">
            <v>280</v>
          </cell>
          <cell r="D292">
            <v>0</v>
          </cell>
          <cell r="E292">
            <v>424.26206095630096</v>
          </cell>
          <cell r="F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B293">
            <v>281</v>
          </cell>
          <cell r="D293">
            <v>0</v>
          </cell>
          <cell r="E293">
            <v>424.26206095630096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B294">
            <v>282</v>
          </cell>
          <cell r="D294">
            <v>0</v>
          </cell>
          <cell r="E294">
            <v>424.26206095630096</v>
          </cell>
          <cell r="F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B295">
            <v>283</v>
          </cell>
          <cell r="D295">
            <v>0</v>
          </cell>
          <cell r="E295">
            <v>424.26206095630096</v>
          </cell>
          <cell r="F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B296">
            <v>284</v>
          </cell>
          <cell r="D296">
            <v>0</v>
          </cell>
          <cell r="E296">
            <v>424.26206095630096</v>
          </cell>
          <cell r="F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B297">
            <v>285</v>
          </cell>
          <cell r="D297">
            <v>0</v>
          </cell>
          <cell r="E297">
            <v>424.26206095630096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B298">
            <v>286</v>
          </cell>
          <cell r="D298">
            <v>0</v>
          </cell>
          <cell r="E298">
            <v>424.26206095630096</v>
          </cell>
          <cell r="F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B299">
            <v>287</v>
          </cell>
          <cell r="D299">
            <v>0</v>
          </cell>
          <cell r="E299">
            <v>424.26206095630096</v>
          </cell>
          <cell r="F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B300">
            <v>288</v>
          </cell>
          <cell r="D300">
            <v>0</v>
          </cell>
          <cell r="E300">
            <v>424.26206095630096</v>
          </cell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B301">
            <v>289</v>
          </cell>
          <cell r="D301">
            <v>0</v>
          </cell>
          <cell r="E301">
            <v>424.26206095630096</v>
          </cell>
          <cell r="F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B302">
            <v>290</v>
          </cell>
          <cell r="D302">
            <v>0</v>
          </cell>
          <cell r="E302">
            <v>424.26206095630096</v>
          </cell>
          <cell r="F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B303">
            <v>291</v>
          </cell>
          <cell r="D303">
            <v>0</v>
          </cell>
          <cell r="E303">
            <v>424.26206095630096</v>
          </cell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B304">
            <v>292</v>
          </cell>
          <cell r="D304">
            <v>0</v>
          </cell>
          <cell r="E304">
            <v>424.26206095630096</v>
          </cell>
          <cell r="F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B305">
            <v>293</v>
          </cell>
          <cell r="D305">
            <v>0</v>
          </cell>
          <cell r="E305">
            <v>424.26206095630096</v>
          </cell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B306">
            <v>294</v>
          </cell>
          <cell r="D306">
            <v>0</v>
          </cell>
          <cell r="E306">
            <v>424.26206095630096</v>
          </cell>
          <cell r="F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B307">
            <v>295</v>
          </cell>
          <cell r="D307">
            <v>0</v>
          </cell>
          <cell r="E307">
            <v>424.26206095630096</v>
          </cell>
          <cell r="F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B308">
            <v>296</v>
          </cell>
          <cell r="D308">
            <v>0</v>
          </cell>
          <cell r="E308">
            <v>424.26206095630096</v>
          </cell>
          <cell r="F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B309">
            <v>297</v>
          </cell>
          <cell r="D309">
            <v>0</v>
          </cell>
          <cell r="E309">
            <v>424.26206095630096</v>
          </cell>
          <cell r="F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B310">
            <v>298</v>
          </cell>
          <cell r="D310">
            <v>0</v>
          </cell>
          <cell r="E310">
            <v>424.26206095630096</v>
          </cell>
          <cell r="F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B311">
            <v>299</v>
          </cell>
          <cell r="D311">
            <v>0</v>
          </cell>
          <cell r="E311">
            <v>424.26206095630096</v>
          </cell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B312">
            <v>300</v>
          </cell>
          <cell r="D312">
            <v>0</v>
          </cell>
          <cell r="E312">
            <v>424.26206095630096</v>
          </cell>
          <cell r="F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B313">
            <v>301</v>
          </cell>
          <cell r="D313">
            <v>0</v>
          </cell>
          <cell r="E313">
            <v>424.26206095630096</v>
          </cell>
          <cell r="F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B314">
            <v>302</v>
          </cell>
          <cell r="D314">
            <v>0</v>
          </cell>
          <cell r="E314">
            <v>424.26206095630096</v>
          </cell>
          <cell r="F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B315">
            <v>303</v>
          </cell>
          <cell r="D315">
            <v>0</v>
          </cell>
          <cell r="E315">
            <v>424.26206095630096</v>
          </cell>
          <cell r="F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B316">
            <v>304</v>
          </cell>
          <cell r="D316">
            <v>0</v>
          </cell>
          <cell r="E316">
            <v>424.26206095630096</v>
          </cell>
          <cell r="F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B317">
            <v>305</v>
          </cell>
          <cell r="D317">
            <v>0</v>
          </cell>
          <cell r="E317">
            <v>424.26206095630096</v>
          </cell>
          <cell r="F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B318">
            <v>306</v>
          </cell>
          <cell r="D318">
            <v>0</v>
          </cell>
          <cell r="E318">
            <v>424.26206095630096</v>
          </cell>
          <cell r="F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B319">
            <v>307</v>
          </cell>
          <cell r="D319">
            <v>0</v>
          </cell>
          <cell r="E319">
            <v>424.26206095630096</v>
          </cell>
          <cell r="F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B320">
            <v>308</v>
          </cell>
          <cell r="D320">
            <v>0</v>
          </cell>
          <cell r="E320">
            <v>424.26206095630096</v>
          </cell>
          <cell r="F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B321">
            <v>309</v>
          </cell>
          <cell r="D321">
            <v>0</v>
          </cell>
          <cell r="E321">
            <v>424.26206095630096</v>
          </cell>
          <cell r="F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B322">
            <v>310</v>
          </cell>
          <cell r="D322">
            <v>0</v>
          </cell>
          <cell r="E322">
            <v>424.26206095630096</v>
          </cell>
          <cell r="F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B323">
            <v>311</v>
          </cell>
          <cell r="D323">
            <v>0</v>
          </cell>
          <cell r="E323">
            <v>424.26206095630096</v>
          </cell>
          <cell r="F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B324">
            <v>312</v>
          </cell>
          <cell r="D324">
            <v>0</v>
          </cell>
          <cell r="E324">
            <v>424.26206095630096</v>
          </cell>
          <cell r="F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B325">
            <v>313</v>
          </cell>
          <cell r="D325">
            <v>0</v>
          </cell>
          <cell r="E325">
            <v>424.26206095630096</v>
          </cell>
          <cell r="F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B326">
            <v>314</v>
          </cell>
          <cell r="D326">
            <v>0</v>
          </cell>
          <cell r="E326">
            <v>424.26206095630096</v>
          </cell>
          <cell r="F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B327">
            <v>315</v>
          </cell>
          <cell r="D327">
            <v>0</v>
          </cell>
          <cell r="E327">
            <v>424.26206095630096</v>
          </cell>
          <cell r="F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B328">
            <v>316</v>
          </cell>
          <cell r="D328">
            <v>0</v>
          </cell>
          <cell r="E328">
            <v>424.26206095630096</v>
          </cell>
          <cell r="F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B329">
            <v>317</v>
          </cell>
          <cell r="D329">
            <v>0</v>
          </cell>
          <cell r="E329">
            <v>424.26206095630096</v>
          </cell>
          <cell r="F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B330">
            <v>318</v>
          </cell>
          <cell r="D330">
            <v>0</v>
          </cell>
          <cell r="E330">
            <v>424.26206095630096</v>
          </cell>
          <cell r="F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B331">
            <v>319</v>
          </cell>
          <cell r="D331">
            <v>0</v>
          </cell>
          <cell r="E331">
            <v>424.26206095630096</v>
          </cell>
          <cell r="F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B332">
            <v>320</v>
          </cell>
          <cell r="D332">
            <v>0</v>
          </cell>
          <cell r="E332">
            <v>424.26206095630096</v>
          </cell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B333">
            <v>321</v>
          </cell>
          <cell r="D333">
            <v>0</v>
          </cell>
          <cell r="E333">
            <v>424.26206095630096</v>
          </cell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B334">
            <v>322</v>
          </cell>
          <cell r="D334">
            <v>0</v>
          </cell>
          <cell r="E334">
            <v>424.26206095630096</v>
          </cell>
          <cell r="F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B335">
            <v>323</v>
          </cell>
          <cell r="D335">
            <v>0</v>
          </cell>
          <cell r="E335">
            <v>424.26206095630096</v>
          </cell>
          <cell r="F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B336">
            <v>324</v>
          </cell>
          <cell r="D336">
            <v>0</v>
          </cell>
          <cell r="E336">
            <v>424.26206095630096</v>
          </cell>
          <cell r="F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B337">
            <v>325</v>
          </cell>
          <cell r="D337">
            <v>0</v>
          </cell>
          <cell r="E337">
            <v>424.26206095630096</v>
          </cell>
          <cell r="F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B338">
            <v>326</v>
          </cell>
          <cell r="D338">
            <v>0</v>
          </cell>
          <cell r="E338">
            <v>424.26206095630096</v>
          </cell>
          <cell r="F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B339">
            <v>327</v>
          </cell>
          <cell r="D339">
            <v>0</v>
          </cell>
          <cell r="E339">
            <v>424.26206095630096</v>
          </cell>
          <cell r="F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B340">
            <v>328</v>
          </cell>
          <cell r="D340">
            <v>0</v>
          </cell>
          <cell r="E340">
            <v>424.26206095630096</v>
          </cell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B341">
            <v>329</v>
          </cell>
          <cell r="D341">
            <v>0</v>
          </cell>
          <cell r="E341">
            <v>424.26206095630096</v>
          </cell>
          <cell r="F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B342">
            <v>330</v>
          </cell>
          <cell r="D342">
            <v>0</v>
          </cell>
          <cell r="E342">
            <v>424.26206095630096</v>
          </cell>
          <cell r="F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B343">
            <v>331</v>
          </cell>
          <cell r="D343">
            <v>0</v>
          </cell>
          <cell r="E343">
            <v>424.26206095630096</v>
          </cell>
          <cell r="F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B344">
            <v>332</v>
          </cell>
          <cell r="D344">
            <v>0</v>
          </cell>
          <cell r="E344">
            <v>424.26206095630096</v>
          </cell>
          <cell r="F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B345">
            <v>333</v>
          </cell>
          <cell r="D345">
            <v>0</v>
          </cell>
          <cell r="E345">
            <v>424.26206095630096</v>
          </cell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B346">
            <v>334</v>
          </cell>
          <cell r="D346">
            <v>0</v>
          </cell>
          <cell r="E346">
            <v>424.26206095630096</v>
          </cell>
          <cell r="F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B347">
            <v>335</v>
          </cell>
          <cell r="D347">
            <v>0</v>
          </cell>
          <cell r="E347">
            <v>424.26206095630096</v>
          </cell>
          <cell r="F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B348">
            <v>336</v>
          </cell>
          <cell r="D348">
            <v>0</v>
          </cell>
          <cell r="E348">
            <v>424.26206095630096</v>
          </cell>
          <cell r="F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B349">
            <v>337</v>
          </cell>
          <cell r="D349">
            <v>0</v>
          </cell>
          <cell r="E349">
            <v>424.26206095630096</v>
          </cell>
          <cell r="F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B350">
            <v>338</v>
          </cell>
          <cell r="D350">
            <v>0</v>
          </cell>
          <cell r="E350">
            <v>424.26206095630096</v>
          </cell>
          <cell r="F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B351">
            <v>339</v>
          </cell>
          <cell r="D351">
            <v>0</v>
          </cell>
          <cell r="E351">
            <v>424.26206095630096</v>
          </cell>
          <cell r="F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B352">
            <v>340</v>
          </cell>
          <cell r="D352">
            <v>0</v>
          </cell>
          <cell r="E352">
            <v>424.26206095630096</v>
          </cell>
          <cell r="F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B353">
            <v>341</v>
          </cell>
          <cell r="D353">
            <v>0</v>
          </cell>
          <cell r="E353">
            <v>424.26206095630096</v>
          </cell>
          <cell r="F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B354">
            <v>342</v>
          </cell>
          <cell r="D354">
            <v>0</v>
          </cell>
          <cell r="E354">
            <v>424.26206095630096</v>
          </cell>
          <cell r="F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B355">
            <v>343</v>
          </cell>
          <cell r="D355">
            <v>0</v>
          </cell>
          <cell r="E355">
            <v>424.26206095630096</v>
          </cell>
          <cell r="F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B356">
            <v>344</v>
          </cell>
          <cell r="D356">
            <v>0</v>
          </cell>
          <cell r="E356">
            <v>424.26206095630096</v>
          </cell>
          <cell r="F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B357">
            <v>345</v>
          </cell>
          <cell r="D357">
            <v>0</v>
          </cell>
          <cell r="E357">
            <v>424.26206095630096</v>
          </cell>
          <cell r="F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B358">
            <v>346</v>
          </cell>
          <cell r="D358">
            <v>0</v>
          </cell>
          <cell r="E358">
            <v>424.26206095630096</v>
          </cell>
          <cell r="F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B359">
            <v>347</v>
          </cell>
          <cell r="D359">
            <v>0</v>
          </cell>
          <cell r="E359">
            <v>424.26206095630096</v>
          </cell>
          <cell r="F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B360">
            <v>348</v>
          </cell>
          <cell r="D360">
            <v>0</v>
          </cell>
          <cell r="E360">
            <v>424.26206095630096</v>
          </cell>
          <cell r="F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B361">
            <v>349</v>
          </cell>
          <cell r="D361">
            <v>0</v>
          </cell>
          <cell r="E361">
            <v>424.26206095630096</v>
          </cell>
          <cell r="F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B362">
            <v>350</v>
          </cell>
          <cell r="D362">
            <v>0</v>
          </cell>
          <cell r="E362">
            <v>424.26206095630096</v>
          </cell>
          <cell r="F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B363">
            <v>351</v>
          </cell>
          <cell r="D363">
            <v>0</v>
          </cell>
          <cell r="E363">
            <v>424.26206095630096</v>
          </cell>
          <cell r="F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B364">
            <v>352</v>
          </cell>
          <cell r="D364">
            <v>0</v>
          </cell>
          <cell r="E364">
            <v>424.26206095630096</v>
          </cell>
          <cell r="F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B365">
            <v>353</v>
          </cell>
          <cell r="D365">
            <v>0</v>
          </cell>
          <cell r="E365">
            <v>424.26206095630096</v>
          </cell>
          <cell r="F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B366">
            <v>354</v>
          </cell>
          <cell r="D366">
            <v>0</v>
          </cell>
          <cell r="E366">
            <v>424.26206095630096</v>
          </cell>
          <cell r="F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B367">
            <v>355</v>
          </cell>
          <cell r="D367">
            <v>0</v>
          </cell>
          <cell r="E367">
            <v>424.26206095630096</v>
          </cell>
          <cell r="F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B368">
            <v>356</v>
          </cell>
          <cell r="D368">
            <v>0</v>
          </cell>
          <cell r="E368">
            <v>424.26206095630096</v>
          </cell>
          <cell r="F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B369">
            <v>357</v>
          </cell>
          <cell r="D369">
            <v>0</v>
          </cell>
          <cell r="E369">
            <v>424.26206095630096</v>
          </cell>
          <cell r="F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B370">
            <v>358</v>
          </cell>
          <cell r="D370">
            <v>0</v>
          </cell>
          <cell r="E370">
            <v>424.26206095630096</v>
          </cell>
          <cell r="F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B371">
            <v>359</v>
          </cell>
          <cell r="D371">
            <v>0</v>
          </cell>
          <cell r="E371">
            <v>424.26206095630096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B372">
            <v>360</v>
          </cell>
          <cell r="D372">
            <v>0</v>
          </cell>
          <cell r="E372">
            <v>424.26206095630096</v>
          </cell>
          <cell r="F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B373">
            <v>361</v>
          </cell>
          <cell r="D373">
            <v>0</v>
          </cell>
          <cell r="E373">
            <v>424.26206095630096</v>
          </cell>
          <cell r="F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B374">
            <v>362</v>
          </cell>
          <cell r="D374">
            <v>0</v>
          </cell>
          <cell r="E374">
            <v>424.26206095630096</v>
          </cell>
          <cell r="F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B375">
            <v>363</v>
          </cell>
          <cell r="D375">
            <v>0</v>
          </cell>
          <cell r="E375">
            <v>424.26206095630096</v>
          </cell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B376">
            <v>364</v>
          </cell>
          <cell r="D376">
            <v>0</v>
          </cell>
          <cell r="E376">
            <v>424.26206095630096</v>
          </cell>
          <cell r="F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B377">
            <v>365</v>
          </cell>
          <cell r="D377">
            <v>0</v>
          </cell>
          <cell r="E377">
            <v>424.26206095630096</v>
          </cell>
          <cell r="F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B378">
            <v>366</v>
          </cell>
          <cell r="D378">
            <v>0</v>
          </cell>
          <cell r="E378">
            <v>424.26206095630096</v>
          </cell>
          <cell r="F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B379">
            <v>367</v>
          </cell>
          <cell r="D379">
            <v>0</v>
          </cell>
          <cell r="E379">
            <v>424.26206095630096</v>
          </cell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B380">
            <v>368</v>
          </cell>
          <cell r="D380">
            <v>0</v>
          </cell>
          <cell r="E380">
            <v>424.26206095630096</v>
          </cell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B381">
            <v>369</v>
          </cell>
          <cell r="D381">
            <v>0</v>
          </cell>
          <cell r="E381">
            <v>424.26206095630096</v>
          </cell>
          <cell r="F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B382">
            <v>370</v>
          </cell>
          <cell r="D382">
            <v>0</v>
          </cell>
          <cell r="E382">
            <v>424.26206095630096</v>
          </cell>
          <cell r="F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B383">
            <v>371</v>
          </cell>
          <cell r="D383">
            <v>0</v>
          </cell>
          <cell r="E383">
            <v>424.26206095630096</v>
          </cell>
          <cell r="F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B384">
            <v>372</v>
          </cell>
          <cell r="D384">
            <v>0</v>
          </cell>
          <cell r="E384">
            <v>424.26206095630096</v>
          </cell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B385">
            <v>373</v>
          </cell>
          <cell r="D385">
            <v>0</v>
          </cell>
          <cell r="E385">
            <v>424.26206095630096</v>
          </cell>
          <cell r="F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B386">
            <v>374</v>
          </cell>
          <cell r="D386">
            <v>0</v>
          </cell>
          <cell r="E386">
            <v>424.26206095630096</v>
          </cell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B387">
            <v>375</v>
          </cell>
          <cell r="D387">
            <v>0</v>
          </cell>
          <cell r="E387">
            <v>424.26206095630096</v>
          </cell>
          <cell r="F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B388">
            <v>376</v>
          </cell>
          <cell r="D388">
            <v>0</v>
          </cell>
          <cell r="E388">
            <v>424.26206095630096</v>
          </cell>
          <cell r="F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B389">
            <v>377</v>
          </cell>
          <cell r="D389">
            <v>0</v>
          </cell>
          <cell r="E389">
            <v>424.26206095630096</v>
          </cell>
          <cell r="F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B390">
            <v>378</v>
          </cell>
          <cell r="D390">
            <v>0</v>
          </cell>
          <cell r="E390">
            <v>424.26206095630096</v>
          </cell>
          <cell r="F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B391">
            <v>379</v>
          </cell>
          <cell r="D391">
            <v>0</v>
          </cell>
          <cell r="E391">
            <v>424.26206095630096</v>
          </cell>
          <cell r="F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B392">
            <v>380</v>
          </cell>
          <cell r="D392">
            <v>0</v>
          </cell>
          <cell r="E392">
            <v>424.26206095630096</v>
          </cell>
          <cell r="F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B393">
            <v>381</v>
          </cell>
          <cell r="D393">
            <v>0</v>
          </cell>
          <cell r="E393">
            <v>424.26206095630096</v>
          </cell>
          <cell r="F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B394">
            <v>382</v>
          </cell>
          <cell r="D394">
            <v>0</v>
          </cell>
          <cell r="E394">
            <v>424.26206095630096</v>
          </cell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B395">
            <v>383</v>
          </cell>
          <cell r="D395">
            <v>0</v>
          </cell>
          <cell r="E395">
            <v>424.26206095630096</v>
          </cell>
          <cell r="F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B396">
            <v>384</v>
          </cell>
          <cell r="D396">
            <v>0</v>
          </cell>
          <cell r="E396">
            <v>424.26206095630096</v>
          </cell>
          <cell r="F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B397">
            <v>385</v>
          </cell>
          <cell r="D397">
            <v>0</v>
          </cell>
          <cell r="E397">
            <v>424.26206095630096</v>
          </cell>
          <cell r="F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B398">
            <v>386</v>
          </cell>
          <cell r="D398">
            <v>0</v>
          </cell>
          <cell r="E398">
            <v>424.26206095630096</v>
          </cell>
          <cell r="F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B399">
            <v>387</v>
          </cell>
          <cell r="D399">
            <v>0</v>
          </cell>
          <cell r="E399">
            <v>424.26206095630096</v>
          </cell>
          <cell r="F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B400">
            <v>388</v>
          </cell>
          <cell r="D400">
            <v>0</v>
          </cell>
          <cell r="E400">
            <v>424.26206095630096</v>
          </cell>
          <cell r="F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B401">
            <v>389</v>
          </cell>
          <cell r="D401">
            <v>0</v>
          </cell>
          <cell r="E401">
            <v>424.26206095630096</v>
          </cell>
          <cell r="F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B402">
            <v>390</v>
          </cell>
          <cell r="D402">
            <v>0</v>
          </cell>
          <cell r="E402">
            <v>424.26206095630096</v>
          </cell>
          <cell r="F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B403">
            <v>391</v>
          </cell>
          <cell r="D403">
            <v>0</v>
          </cell>
          <cell r="E403">
            <v>424.26206095630096</v>
          </cell>
          <cell r="F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B404">
            <v>392</v>
          </cell>
          <cell r="D404">
            <v>0</v>
          </cell>
          <cell r="E404">
            <v>424.26206095630096</v>
          </cell>
          <cell r="F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B405">
            <v>393</v>
          </cell>
          <cell r="D405">
            <v>0</v>
          </cell>
          <cell r="E405">
            <v>424.26206095630096</v>
          </cell>
          <cell r="F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B406">
            <v>394</v>
          </cell>
          <cell r="D406">
            <v>0</v>
          </cell>
          <cell r="E406">
            <v>424.26206095630096</v>
          </cell>
          <cell r="F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B407">
            <v>395</v>
          </cell>
          <cell r="D407">
            <v>0</v>
          </cell>
          <cell r="E407">
            <v>424.26206095630096</v>
          </cell>
          <cell r="F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B408">
            <v>396</v>
          </cell>
          <cell r="D408">
            <v>0</v>
          </cell>
          <cell r="E408">
            <v>424.26206095630096</v>
          </cell>
          <cell r="F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B409">
            <v>397</v>
          </cell>
          <cell r="D409">
            <v>0</v>
          </cell>
          <cell r="E409">
            <v>424.26206095630096</v>
          </cell>
          <cell r="F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B410">
            <v>398</v>
          </cell>
          <cell r="D410">
            <v>0</v>
          </cell>
          <cell r="E410">
            <v>424.26206095630096</v>
          </cell>
          <cell r="F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B411">
            <v>399</v>
          </cell>
          <cell r="D411">
            <v>0</v>
          </cell>
          <cell r="E411">
            <v>424.26206095630096</v>
          </cell>
          <cell r="F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B412">
            <v>400</v>
          </cell>
          <cell r="D412">
            <v>0</v>
          </cell>
          <cell r="E412">
            <v>424.26206095630096</v>
          </cell>
          <cell r="F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B413">
            <v>401</v>
          </cell>
          <cell r="D413">
            <v>0</v>
          </cell>
          <cell r="E413">
            <v>424.26206095630096</v>
          </cell>
          <cell r="F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B414">
            <v>402</v>
          </cell>
          <cell r="D414">
            <v>0</v>
          </cell>
          <cell r="E414">
            <v>424.26206095630096</v>
          </cell>
          <cell r="F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B415">
            <v>403</v>
          </cell>
          <cell r="D415">
            <v>0</v>
          </cell>
          <cell r="E415">
            <v>424.26206095630096</v>
          </cell>
          <cell r="F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B416">
            <v>404</v>
          </cell>
          <cell r="D416">
            <v>0</v>
          </cell>
          <cell r="E416">
            <v>424.26206095630096</v>
          </cell>
          <cell r="F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B417">
            <v>405</v>
          </cell>
          <cell r="D417">
            <v>0</v>
          </cell>
          <cell r="E417">
            <v>424.26206095630096</v>
          </cell>
          <cell r="F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B418">
            <v>406</v>
          </cell>
          <cell r="D418">
            <v>0</v>
          </cell>
          <cell r="E418">
            <v>424.26206095630096</v>
          </cell>
          <cell r="F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B419">
            <v>407</v>
          </cell>
          <cell r="D419">
            <v>0</v>
          </cell>
          <cell r="E419">
            <v>424.26206095630096</v>
          </cell>
          <cell r="F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B420">
            <v>408</v>
          </cell>
          <cell r="D420">
            <v>0</v>
          </cell>
          <cell r="E420">
            <v>424.26206095630096</v>
          </cell>
          <cell r="F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B421">
            <v>409</v>
          </cell>
          <cell r="D421">
            <v>0</v>
          </cell>
          <cell r="E421">
            <v>424.26206095630096</v>
          </cell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B422">
            <v>410</v>
          </cell>
          <cell r="D422">
            <v>0</v>
          </cell>
          <cell r="E422">
            <v>424.26206095630096</v>
          </cell>
          <cell r="F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B423">
            <v>411</v>
          </cell>
          <cell r="D423">
            <v>0</v>
          </cell>
          <cell r="E423">
            <v>424.26206095630096</v>
          </cell>
          <cell r="F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B424">
            <v>412</v>
          </cell>
          <cell r="D424">
            <v>0</v>
          </cell>
          <cell r="E424">
            <v>424.26206095630096</v>
          </cell>
          <cell r="F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B425">
            <v>413</v>
          </cell>
          <cell r="D425">
            <v>0</v>
          </cell>
          <cell r="E425">
            <v>424.26206095630096</v>
          </cell>
          <cell r="F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B426">
            <v>414</v>
          </cell>
          <cell r="D426">
            <v>0</v>
          </cell>
          <cell r="E426">
            <v>424.26206095630096</v>
          </cell>
          <cell r="F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B427">
            <v>415</v>
          </cell>
          <cell r="D427">
            <v>0</v>
          </cell>
          <cell r="E427">
            <v>424.26206095630096</v>
          </cell>
          <cell r="F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B428">
            <v>416</v>
          </cell>
          <cell r="D428">
            <v>0</v>
          </cell>
          <cell r="E428">
            <v>424.26206095630096</v>
          </cell>
          <cell r="F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B429">
            <v>417</v>
          </cell>
          <cell r="D429">
            <v>0</v>
          </cell>
          <cell r="E429">
            <v>424.26206095630096</v>
          </cell>
          <cell r="F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B430">
            <v>418</v>
          </cell>
          <cell r="D430">
            <v>0</v>
          </cell>
          <cell r="E430">
            <v>424.26206095630096</v>
          </cell>
          <cell r="F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B431">
            <v>419</v>
          </cell>
          <cell r="D431">
            <v>0</v>
          </cell>
          <cell r="E431">
            <v>424.26206095630096</v>
          </cell>
          <cell r="F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B432">
            <v>420</v>
          </cell>
          <cell r="D432">
            <v>0</v>
          </cell>
          <cell r="E432">
            <v>424.26206095630096</v>
          </cell>
          <cell r="F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B433">
            <v>421</v>
          </cell>
          <cell r="D433">
            <v>0</v>
          </cell>
          <cell r="E433">
            <v>424.26206095630096</v>
          </cell>
          <cell r="F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B434">
            <v>422</v>
          </cell>
          <cell r="D434">
            <v>0</v>
          </cell>
          <cell r="E434">
            <v>424.26206095630096</v>
          </cell>
          <cell r="F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B435">
            <v>423</v>
          </cell>
          <cell r="D435">
            <v>0</v>
          </cell>
          <cell r="E435">
            <v>424.26206095630096</v>
          </cell>
          <cell r="F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B436">
            <v>424</v>
          </cell>
          <cell r="D436">
            <v>0</v>
          </cell>
          <cell r="E436">
            <v>424.26206095630096</v>
          </cell>
          <cell r="F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B437">
            <v>425</v>
          </cell>
          <cell r="D437">
            <v>0</v>
          </cell>
          <cell r="E437">
            <v>424.26206095630096</v>
          </cell>
          <cell r="F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B438">
            <v>426</v>
          </cell>
          <cell r="D438">
            <v>0</v>
          </cell>
          <cell r="E438">
            <v>424.26206095630096</v>
          </cell>
          <cell r="F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B439">
            <v>427</v>
          </cell>
          <cell r="D439">
            <v>0</v>
          </cell>
          <cell r="E439">
            <v>424.26206095630096</v>
          </cell>
          <cell r="F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B440">
            <v>428</v>
          </cell>
          <cell r="D440">
            <v>0</v>
          </cell>
          <cell r="E440">
            <v>424.26206095630096</v>
          </cell>
          <cell r="F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B441">
            <v>429</v>
          </cell>
          <cell r="D441">
            <v>0</v>
          </cell>
          <cell r="E441">
            <v>424.26206095630096</v>
          </cell>
          <cell r="F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B442">
            <v>430</v>
          </cell>
          <cell r="D442">
            <v>0</v>
          </cell>
          <cell r="E442">
            <v>424.26206095630096</v>
          </cell>
          <cell r="F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B443">
            <v>431</v>
          </cell>
          <cell r="D443">
            <v>0</v>
          </cell>
          <cell r="E443">
            <v>424.26206095630096</v>
          </cell>
          <cell r="F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B444">
            <v>432</v>
          </cell>
          <cell r="D444">
            <v>0</v>
          </cell>
          <cell r="E444">
            <v>424.26206095630096</v>
          </cell>
          <cell r="F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B445">
            <v>433</v>
          </cell>
          <cell r="D445">
            <v>0</v>
          </cell>
          <cell r="E445">
            <v>424.26206095630096</v>
          </cell>
          <cell r="F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B446">
            <v>434</v>
          </cell>
          <cell r="D446">
            <v>0</v>
          </cell>
          <cell r="E446">
            <v>424.26206095630096</v>
          </cell>
          <cell r="F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B447">
            <v>435</v>
          </cell>
          <cell r="D447">
            <v>0</v>
          </cell>
          <cell r="E447">
            <v>424.26206095630096</v>
          </cell>
          <cell r="F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B448">
            <v>436</v>
          </cell>
          <cell r="D448">
            <v>0</v>
          </cell>
          <cell r="E448">
            <v>424.26206095630096</v>
          </cell>
          <cell r="F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B449">
            <v>437</v>
          </cell>
          <cell r="D449">
            <v>0</v>
          </cell>
          <cell r="E449">
            <v>424.26206095630096</v>
          </cell>
          <cell r="F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B450">
            <v>438</v>
          </cell>
          <cell r="D450">
            <v>0</v>
          </cell>
          <cell r="E450">
            <v>424.26206095630096</v>
          </cell>
          <cell r="F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B451">
            <v>439</v>
          </cell>
          <cell r="D451">
            <v>0</v>
          </cell>
          <cell r="E451">
            <v>424.26206095630096</v>
          </cell>
          <cell r="F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B452">
            <v>440</v>
          </cell>
          <cell r="D452">
            <v>0</v>
          </cell>
          <cell r="E452">
            <v>424.26206095630096</v>
          </cell>
          <cell r="F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B453">
            <v>441</v>
          </cell>
          <cell r="D453">
            <v>0</v>
          </cell>
          <cell r="E453">
            <v>424.26206095630096</v>
          </cell>
          <cell r="F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B454">
            <v>442</v>
          </cell>
          <cell r="D454">
            <v>0</v>
          </cell>
          <cell r="E454">
            <v>424.26206095630096</v>
          </cell>
          <cell r="F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B455">
            <v>443</v>
          </cell>
          <cell r="D455">
            <v>0</v>
          </cell>
          <cell r="E455">
            <v>424.26206095630096</v>
          </cell>
          <cell r="F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B456">
            <v>444</v>
          </cell>
          <cell r="D456">
            <v>0</v>
          </cell>
          <cell r="E456">
            <v>424.26206095630096</v>
          </cell>
          <cell r="F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B457">
            <v>445</v>
          </cell>
          <cell r="D457">
            <v>0</v>
          </cell>
          <cell r="E457">
            <v>424.26206095630096</v>
          </cell>
          <cell r="F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B458">
            <v>446</v>
          </cell>
          <cell r="D458">
            <v>0</v>
          </cell>
          <cell r="E458">
            <v>424.26206095630096</v>
          </cell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B459">
            <v>447</v>
          </cell>
          <cell r="D459">
            <v>0</v>
          </cell>
          <cell r="E459">
            <v>424.26206095630096</v>
          </cell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B460">
            <v>448</v>
          </cell>
          <cell r="D460">
            <v>0</v>
          </cell>
          <cell r="E460">
            <v>424.26206095630096</v>
          </cell>
          <cell r="F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B461">
            <v>449</v>
          </cell>
          <cell r="D461">
            <v>0</v>
          </cell>
          <cell r="E461">
            <v>424.26206095630096</v>
          </cell>
          <cell r="F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B462">
            <v>450</v>
          </cell>
          <cell r="D462">
            <v>0</v>
          </cell>
          <cell r="E462">
            <v>424.26206095630096</v>
          </cell>
          <cell r="F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B463">
            <v>451</v>
          </cell>
          <cell r="D463">
            <v>0</v>
          </cell>
          <cell r="E463">
            <v>424.26206095630096</v>
          </cell>
          <cell r="F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B464">
            <v>452</v>
          </cell>
          <cell r="D464">
            <v>0</v>
          </cell>
          <cell r="E464">
            <v>424.26206095630096</v>
          </cell>
          <cell r="F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B465">
            <v>453</v>
          </cell>
          <cell r="D465">
            <v>0</v>
          </cell>
          <cell r="E465">
            <v>424.26206095630096</v>
          </cell>
          <cell r="F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B466">
            <v>454</v>
          </cell>
          <cell r="D466">
            <v>0</v>
          </cell>
          <cell r="E466">
            <v>424.26206095630096</v>
          </cell>
          <cell r="F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B467">
            <v>455</v>
          </cell>
          <cell r="D467">
            <v>0</v>
          </cell>
          <cell r="E467">
            <v>424.26206095630096</v>
          </cell>
          <cell r="F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B468">
            <v>456</v>
          </cell>
          <cell r="D468">
            <v>0</v>
          </cell>
          <cell r="E468">
            <v>424.26206095630096</v>
          </cell>
          <cell r="F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B469">
            <v>457</v>
          </cell>
          <cell r="D469">
            <v>0</v>
          </cell>
          <cell r="E469">
            <v>424.26206095630096</v>
          </cell>
          <cell r="F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B470">
            <v>458</v>
          </cell>
          <cell r="D470">
            <v>0</v>
          </cell>
          <cell r="E470">
            <v>424.26206095630096</v>
          </cell>
          <cell r="F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B471">
            <v>459</v>
          </cell>
          <cell r="D471">
            <v>0</v>
          </cell>
          <cell r="E471">
            <v>424.26206095630096</v>
          </cell>
          <cell r="F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B472">
            <v>460</v>
          </cell>
          <cell r="D472">
            <v>0</v>
          </cell>
          <cell r="E472">
            <v>424.26206095630096</v>
          </cell>
          <cell r="F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B473">
            <v>461</v>
          </cell>
          <cell r="D473">
            <v>0</v>
          </cell>
          <cell r="E473">
            <v>424.26206095630096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B474">
            <v>462</v>
          </cell>
          <cell r="D474">
            <v>0</v>
          </cell>
          <cell r="E474">
            <v>424.26206095630096</v>
          </cell>
          <cell r="F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B475">
            <v>463</v>
          </cell>
          <cell r="D475">
            <v>0</v>
          </cell>
          <cell r="E475">
            <v>424.26206095630096</v>
          </cell>
          <cell r="F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B476">
            <v>464</v>
          </cell>
          <cell r="D476">
            <v>0</v>
          </cell>
          <cell r="E476">
            <v>424.26206095630096</v>
          </cell>
          <cell r="F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B477">
            <v>465</v>
          </cell>
          <cell r="D477">
            <v>0</v>
          </cell>
          <cell r="E477">
            <v>424.26206095630096</v>
          </cell>
          <cell r="F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B478">
            <v>466</v>
          </cell>
          <cell r="D478">
            <v>0</v>
          </cell>
          <cell r="E478">
            <v>424.26206095630096</v>
          </cell>
          <cell r="F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B479">
            <v>467</v>
          </cell>
          <cell r="D479">
            <v>0</v>
          </cell>
          <cell r="E479">
            <v>424.26206095630096</v>
          </cell>
          <cell r="F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B480">
            <v>468</v>
          </cell>
          <cell r="D480">
            <v>0</v>
          </cell>
          <cell r="E480">
            <v>424.26206095630096</v>
          </cell>
          <cell r="F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B481">
            <v>469</v>
          </cell>
          <cell r="D481">
            <v>0</v>
          </cell>
          <cell r="E481">
            <v>424.26206095630096</v>
          </cell>
          <cell r="F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B482">
            <v>470</v>
          </cell>
          <cell r="D482">
            <v>0</v>
          </cell>
          <cell r="E482">
            <v>424.26206095630096</v>
          </cell>
          <cell r="F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B483">
            <v>471</v>
          </cell>
          <cell r="D483">
            <v>0</v>
          </cell>
          <cell r="E483">
            <v>424.26206095630096</v>
          </cell>
          <cell r="F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B484">
            <v>472</v>
          </cell>
          <cell r="D484">
            <v>0</v>
          </cell>
          <cell r="E484">
            <v>424.26206095630096</v>
          </cell>
          <cell r="F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B485">
            <v>473</v>
          </cell>
          <cell r="D485">
            <v>0</v>
          </cell>
          <cell r="E485">
            <v>424.26206095630096</v>
          </cell>
          <cell r="F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B486">
            <v>474</v>
          </cell>
          <cell r="D486">
            <v>0</v>
          </cell>
          <cell r="E486">
            <v>424.26206095630096</v>
          </cell>
          <cell r="F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B487">
            <v>475</v>
          </cell>
          <cell r="D487">
            <v>0</v>
          </cell>
          <cell r="E487">
            <v>424.26206095630096</v>
          </cell>
          <cell r="F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B488">
            <v>476</v>
          </cell>
          <cell r="D488">
            <v>0</v>
          </cell>
          <cell r="E488">
            <v>424.26206095630096</v>
          </cell>
          <cell r="F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B489">
            <v>477</v>
          </cell>
          <cell r="D489">
            <v>0</v>
          </cell>
          <cell r="E489">
            <v>424.26206095630096</v>
          </cell>
          <cell r="F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B490">
            <v>478</v>
          </cell>
          <cell r="D490">
            <v>0</v>
          </cell>
          <cell r="E490">
            <v>424.26206095630096</v>
          </cell>
          <cell r="F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B491">
            <v>479</v>
          </cell>
          <cell r="D491">
            <v>0</v>
          </cell>
          <cell r="E491">
            <v>424.26206095630096</v>
          </cell>
          <cell r="F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B492">
            <v>480</v>
          </cell>
          <cell r="D492">
            <v>0</v>
          </cell>
          <cell r="E492">
            <v>424.26206095630096</v>
          </cell>
          <cell r="F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B493">
            <v>481</v>
          </cell>
          <cell r="D493">
            <v>0</v>
          </cell>
          <cell r="E493">
            <v>424.26206095630096</v>
          </cell>
          <cell r="F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B494">
            <v>482</v>
          </cell>
          <cell r="D494">
            <v>0</v>
          </cell>
          <cell r="E494">
            <v>424.26206095630096</v>
          </cell>
          <cell r="F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B495">
            <v>483</v>
          </cell>
          <cell r="D495">
            <v>0</v>
          </cell>
          <cell r="E495">
            <v>424.26206095630096</v>
          </cell>
          <cell r="F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B496">
            <v>484</v>
          </cell>
          <cell r="D496">
            <v>0</v>
          </cell>
          <cell r="E496">
            <v>424.26206095630096</v>
          </cell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B497">
            <v>485</v>
          </cell>
          <cell r="D497">
            <v>0</v>
          </cell>
          <cell r="E497">
            <v>424.26206095630096</v>
          </cell>
          <cell r="F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B498">
            <v>486</v>
          </cell>
          <cell r="D498">
            <v>0</v>
          </cell>
          <cell r="E498">
            <v>424.26206095630096</v>
          </cell>
          <cell r="F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B499">
            <v>487</v>
          </cell>
          <cell r="D499">
            <v>0</v>
          </cell>
          <cell r="E499">
            <v>424.26206095630096</v>
          </cell>
          <cell r="F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B500">
            <v>488</v>
          </cell>
          <cell r="D500">
            <v>0</v>
          </cell>
          <cell r="E500">
            <v>424.26206095630096</v>
          </cell>
          <cell r="F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B501">
            <v>489</v>
          </cell>
          <cell r="D501">
            <v>0</v>
          </cell>
          <cell r="E501">
            <v>424.26206095630096</v>
          </cell>
          <cell r="F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B502">
            <v>490</v>
          </cell>
          <cell r="D502">
            <v>0</v>
          </cell>
          <cell r="E502">
            <v>424.26206095630096</v>
          </cell>
          <cell r="F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B503">
            <v>491</v>
          </cell>
          <cell r="D503">
            <v>0</v>
          </cell>
          <cell r="E503">
            <v>424.26206095630096</v>
          </cell>
          <cell r="F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B504">
            <v>492</v>
          </cell>
          <cell r="D504">
            <v>0</v>
          </cell>
          <cell r="E504">
            <v>424.26206095630096</v>
          </cell>
          <cell r="F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B505">
            <v>493</v>
          </cell>
          <cell r="D505">
            <v>0</v>
          </cell>
          <cell r="E505">
            <v>424.26206095630096</v>
          </cell>
          <cell r="F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B506">
            <v>494</v>
          </cell>
          <cell r="D506">
            <v>0</v>
          </cell>
          <cell r="E506">
            <v>424.26206095630096</v>
          </cell>
          <cell r="F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B507">
            <v>495</v>
          </cell>
          <cell r="D507">
            <v>0</v>
          </cell>
          <cell r="E507">
            <v>424.26206095630096</v>
          </cell>
          <cell r="F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B508">
            <v>496</v>
          </cell>
          <cell r="D508">
            <v>0</v>
          </cell>
          <cell r="E508">
            <v>424.26206095630096</v>
          </cell>
          <cell r="F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B509">
            <v>497</v>
          </cell>
          <cell r="D509">
            <v>0</v>
          </cell>
          <cell r="E509">
            <v>424.26206095630096</v>
          </cell>
          <cell r="F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B510">
            <v>498</v>
          </cell>
          <cell r="D510">
            <v>0</v>
          </cell>
          <cell r="E510">
            <v>424.26206095630096</v>
          </cell>
          <cell r="F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B511">
            <v>499</v>
          </cell>
          <cell r="D511">
            <v>0</v>
          </cell>
          <cell r="E511">
            <v>424.26206095630096</v>
          </cell>
          <cell r="F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B512">
            <v>500</v>
          </cell>
          <cell r="D512">
            <v>0</v>
          </cell>
          <cell r="E512">
            <v>424.26206095630096</v>
          </cell>
          <cell r="F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B513">
            <v>501</v>
          </cell>
          <cell r="D513">
            <v>0</v>
          </cell>
          <cell r="E513">
            <v>424.26206095630096</v>
          </cell>
          <cell r="F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B514">
            <v>502</v>
          </cell>
          <cell r="D514">
            <v>0</v>
          </cell>
          <cell r="E514">
            <v>424.26206095630096</v>
          </cell>
          <cell r="F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B515">
            <v>503</v>
          </cell>
          <cell r="D515">
            <v>0</v>
          </cell>
          <cell r="E515">
            <v>424.26206095630096</v>
          </cell>
          <cell r="F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B516">
            <v>504</v>
          </cell>
          <cell r="D516">
            <v>0</v>
          </cell>
          <cell r="E516">
            <v>424.26206095630096</v>
          </cell>
          <cell r="F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B517">
            <v>505</v>
          </cell>
          <cell r="D517">
            <v>0</v>
          </cell>
          <cell r="E517">
            <v>424.26206095630096</v>
          </cell>
          <cell r="F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B518">
            <v>506</v>
          </cell>
          <cell r="D518">
            <v>0</v>
          </cell>
          <cell r="E518">
            <v>424.26206095630096</v>
          </cell>
          <cell r="F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B519">
            <v>507</v>
          </cell>
          <cell r="D519">
            <v>0</v>
          </cell>
          <cell r="E519">
            <v>424.26206095630096</v>
          </cell>
          <cell r="F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B520">
            <v>508</v>
          </cell>
          <cell r="D520">
            <v>0</v>
          </cell>
          <cell r="E520">
            <v>424.26206095630096</v>
          </cell>
          <cell r="F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B521">
            <v>509</v>
          </cell>
          <cell r="D521">
            <v>0</v>
          </cell>
          <cell r="E521">
            <v>424.26206095630096</v>
          </cell>
          <cell r="F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B522">
            <v>510</v>
          </cell>
          <cell r="D522">
            <v>0</v>
          </cell>
          <cell r="E522">
            <v>424.26206095630096</v>
          </cell>
          <cell r="F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B523">
            <v>511</v>
          </cell>
          <cell r="D523">
            <v>0</v>
          </cell>
          <cell r="E523">
            <v>424.26206095630096</v>
          </cell>
          <cell r="F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B524">
            <v>512</v>
          </cell>
          <cell r="D524">
            <v>0</v>
          </cell>
          <cell r="E524">
            <v>424.26206095630096</v>
          </cell>
          <cell r="F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B525">
            <v>513</v>
          </cell>
          <cell r="D525">
            <v>0</v>
          </cell>
          <cell r="E525">
            <v>424.26206095630096</v>
          </cell>
          <cell r="F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B526">
            <v>514</v>
          </cell>
          <cell r="D526">
            <v>0</v>
          </cell>
          <cell r="E526">
            <v>424.26206095630096</v>
          </cell>
          <cell r="F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B527">
            <v>515</v>
          </cell>
          <cell r="D527">
            <v>0</v>
          </cell>
          <cell r="E527">
            <v>424.26206095630096</v>
          </cell>
          <cell r="F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B528">
            <v>516</v>
          </cell>
          <cell r="D528">
            <v>0</v>
          </cell>
          <cell r="E528">
            <v>424.26206095630096</v>
          </cell>
          <cell r="F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B529">
            <v>517</v>
          </cell>
          <cell r="D529">
            <v>0</v>
          </cell>
          <cell r="E529">
            <v>424.26206095630096</v>
          </cell>
          <cell r="F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B530">
            <v>518</v>
          </cell>
          <cell r="D530">
            <v>0</v>
          </cell>
          <cell r="E530">
            <v>424.26206095630096</v>
          </cell>
          <cell r="F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B531">
            <v>519</v>
          </cell>
          <cell r="D531">
            <v>0</v>
          </cell>
          <cell r="E531">
            <v>424.26206095630096</v>
          </cell>
          <cell r="F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B532">
            <v>520</v>
          </cell>
          <cell r="D532">
            <v>0</v>
          </cell>
          <cell r="E532">
            <v>424.26206095630096</v>
          </cell>
          <cell r="F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B533">
            <v>521</v>
          </cell>
          <cell r="D533">
            <v>0</v>
          </cell>
          <cell r="E533">
            <v>424.26206095630096</v>
          </cell>
          <cell r="F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B534">
            <v>522</v>
          </cell>
          <cell r="D534">
            <v>0</v>
          </cell>
          <cell r="E534">
            <v>424.26206095630096</v>
          </cell>
          <cell r="F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B535">
            <v>523</v>
          </cell>
          <cell r="D535">
            <v>0</v>
          </cell>
          <cell r="E535">
            <v>424.26206095630096</v>
          </cell>
          <cell r="F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B536">
            <v>524</v>
          </cell>
          <cell r="D536">
            <v>0</v>
          </cell>
          <cell r="E536">
            <v>424.26206095630096</v>
          </cell>
          <cell r="F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B537">
            <v>525</v>
          </cell>
          <cell r="D537">
            <v>0</v>
          </cell>
          <cell r="E537">
            <v>424.26206095630096</v>
          </cell>
          <cell r="F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B538">
            <v>526</v>
          </cell>
          <cell r="D538">
            <v>0</v>
          </cell>
          <cell r="E538">
            <v>424.26206095630096</v>
          </cell>
          <cell r="F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B539">
            <v>527</v>
          </cell>
          <cell r="D539">
            <v>0</v>
          </cell>
          <cell r="E539">
            <v>424.26206095630096</v>
          </cell>
          <cell r="F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B540">
            <v>528</v>
          </cell>
          <cell r="D540">
            <v>0</v>
          </cell>
          <cell r="E540">
            <v>424.26206095630096</v>
          </cell>
          <cell r="F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B541">
            <v>529</v>
          </cell>
          <cell r="D541">
            <v>0</v>
          </cell>
          <cell r="E541">
            <v>424.26206095630096</v>
          </cell>
          <cell r="F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B542">
            <v>530</v>
          </cell>
          <cell r="D542">
            <v>0</v>
          </cell>
          <cell r="E542">
            <v>424.26206095630096</v>
          </cell>
          <cell r="F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B543">
            <v>531</v>
          </cell>
          <cell r="D543">
            <v>0</v>
          </cell>
          <cell r="E543">
            <v>424.26206095630096</v>
          </cell>
          <cell r="F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B544">
            <v>532</v>
          </cell>
          <cell r="D544">
            <v>0</v>
          </cell>
          <cell r="E544">
            <v>424.26206095630096</v>
          </cell>
          <cell r="F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B545">
            <v>533</v>
          </cell>
          <cell r="D545">
            <v>0</v>
          </cell>
          <cell r="E545">
            <v>424.26206095630096</v>
          </cell>
          <cell r="F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B546">
            <v>534</v>
          </cell>
          <cell r="D546">
            <v>0</v>
          </cell>
          <cell r="E546">
            <v>424.26206095630096</v>
          </cell>
          <cell r="F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B547">
            <v>535</v>
          </cell>
          <cell r="D547">
            <v>0</v>
          </cell>
          <cell r="E547">
            <v>424.26206095630096</v>
          </cell>
          <cell r="F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B548">
            <v>536</v>
          </cell>
          <cell r="D548">
            <v>0</v>
          </cell>
          <cell r="E548">
            <v>424.26206095630096</v>
          </cell>
          <cell r="F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B549">
            <v>537</v>
          </cell>
          <cell r="D549">
            <v>0</v>
          </cell>
          <cell r="E549">
            <v>424.26206095630096</v>
          </cell>
          <cell r="F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B550">
            <v>538</v>
          </cell>
          <cell r="D550">
            <v>0</v>
          </cell>
          <cell r="E550">
            <v>424.26206095630096</v>
          </cell>
          <cell r="F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B551">
            <v>539</v>
          </cell>
          <cell r="D551">
            <v>0</v>
          </cell>
          <cell r="E551">
            <v>424.26206095630096</v>
          </cell>
          <cell r="F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B552">
            <v>540</v>
          </cell>
          <cell r="D552">
            <v>0</v>
          </cell>
          <cell r="E552">
            <v>424.26206095630096</v>
          </cell>
          <cell r="F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B553">
            <v>541</v>
          </cell>
          <cell r="D553">
            <v>0</v>
          </cell>
          <cell r="E553">
            <v>424.26206095630096</v>
          </cell>
          <cell r="F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B554">
            <v>542</v>
          </cell>
          <cell r="D554">
            <v>0</v>
          </cell>
          <cell r="E554">
            <v>424.26206095630096</v>
          </cell>
          <cell r="F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B555">
            <v>543</v>
          </cell>
          <cell r="D555">
            <v>0</v>
          </cell>
          <cell r="E555">
            <v>424.26206095630096</v>
          </cell>
          <cell r="F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B556">
            <v>544</v>
          </cell>
          <cell r="D556">
            <v>0</v>
          </cell>
          <cell r="E556">
            <v>424.26206095630096</v>
          </cell>
          <cell r="F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B557">
            <v>545</v>
          </cell>
          <cell r="D557">
            <v>0</v>
          </cell>
          <cell r="E557">
            <v>424.26206095630096</v>
          </cell>
          <cell r="F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B558">
            <v>546</v>
          </cell>
          <cell r="D558">
            <v>0</v>
          </cell>
          <cell r="E558">
            <v>424.26206095630096</v>
          </cell>
          <cell r="F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B559">
            <v>547</v>
          </cell>
          <cell r="D559">
            <v>0</v>
          </cell>
          <cell r="E559">
            <v>424.26206095630096</v>
          </cell>
          <cell r="F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B560">
            <v>548</v>
          </cell>
          <cell r="D560">
            <v>0</v>
          </cell>
          <cell r="E560">
            <v>424.26206095630096</v>
          </cell>
          <cell r="F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B561">
            <v>549</v>
          </cell>
          <cell r="D561">
            <v>0</v>
          </cell>
          <cell r="E561">
            <v>424.26206095630096</v>
          </cell>
          <cell r="F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B562">
            <v>550</v>
          </cell>
          <cell r="D562">
            <v>0</v>
          </cell>
          <cell r="E562">
            <v>424.26206095630096</v>
          </cell>
          <cell r="F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B563">
            <v>551</v>
          </cell>
          <cell r="D563">
            <v>0</v>
          </cell>
          <cell r="E563">
            <v>424.26206095630096</v>
          </cell>
          <cell r="F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B564">
            <v>552</v>
          </cell>
          <cell r="D564">
            <v>0</v>
          </cell>
          <cell r="E564">
            <v>424.26206095630096</v>
          </cell>
          <cell r="F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B565">
            <v>553</v>
          </cell>
          <cell r="D565">
            <v>0</v>
          </cell>
          <cell r="E565">
            <v>424.26206095630096</v>
          </cell>
          <cell r="F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B566">
            <v>554</v>
          </cell>
          <cell r="D566">
            <v>0</v>
          </cell>
          <cell r="E566">
            <v>424.26206095630096</v>
          </cell>
          <cell r="F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B567">
            <v>555</v>
          </cell>
          <cell r="D567">
            <v>0</v>
          </cell>
          <cell r="E567">
            <v>424.26206095630096</v>
          </cell>
          <cell r="F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B568">
            <v>556</v>
          </cell>
          <cell r="D568">
            <v>0</v>
          </cell>
          <cell r="E568">
            <v>424.26206095630096</v>
          </cell>
          <cell r="F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B569">
            <v>557</v>
          </cell>
          <cell r="D569">
            <v>0</v>
          </cell>
          <cell r="E569">
            <v>424.26206095630096</v>
          </cell>
          <cell r="F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B570">
            <v>558</v>
          </cell>
          <cell r="D570">
            <v>0</v>
          </cell>
          <cell r="E570">
            <v>424.26206095630096</v>
          </cell>
          <cell r="F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B571">
            <v>559</v>
          </cell>
          <cell r="D571">
            <v>0</v>
          </cell>
          <cell r="E571">
            <v>424.26206095630096</v>
          </cell>
          <cell r="F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B572">
            <v>560</v>
          </cell>
          <cell r="D572">
            <v>0</v>
          </cell>
          <cell r="E572">
            <v>424.26206095630096</v>
          </cell>
          <cell r="F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B573">
            <v>561</v>
          </cell>
          <cell r="D573">
            <v>0</v>
          </cell>
          <cell r="E573">
            <v>424.26206095630096</v>
          </cell>
          <cell r="F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B574">
            <v>562</v>
          </cell>
          <cell r="D574">
            <v>0</v>
          </cell>
          <cell r="E574">
            <v>424.26206095630096</v>
          </cell>
          <cell r="F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B575">
            <v>563</v>
          </cell>
          <cell r="D575">
            <v>0</v>
          </cell>
          <cell r="E575">
            <v>424.26206095630096</v>
          </cell>
          <cell r="F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B576">
            <v>564</v>
          </cell>
          <cell r="D576">
            <v>0</v>
          </cell>
          <cell r="E576">
            <v>424.26206095630096</v>
          </cell>
          <cell r="F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B577">
            <v>565</v>
          </cell>
          <cell r="D577">
            <v>0</v>
          </cell>
          <cell r="E577">
            <v>424.26206095630096</v>
          </cell>
          <cell r="F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B578">
            <v>566</v>
          </cell>
          <cell r="D578">
            <v>0</v>
          </cell>
          <cell r="E578">
            <v>424.26206095630096</v>
          </cell>
          <cell r="F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B579">
            <v>567</v>
          </cell>
          <cell r="D579">
            <v>0</v>
          </cell>
          <cell r="E579">
            <v>424.26206095630096</v>
          </cell>
          <cell r="F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B580">
            <v>568</v>
          </cell>
          <cell r="D580">
            <v>0</v>
          </cell>
          <cell r="E580">
            <v>424.26206095630096</v>
          </cell>
          <cell r="F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B581">
            <v>569</v>
          </cell>
          <cell r="D581">
            <v>0</v>
          </cell>
          <cell r="E581">
            <v>424.26206095630096</v>
          </cell>
          <cell r="F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B582">
            <v>570</v>
          </cell>
          <cell r="D582">
            <v>0</v>
          </cell>
          <cell r="E582">
            <v>424.26206095630096</v>
          </cell>
          <cell r="F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B583">
            <v>571</v>
          </cell>
          <cell r="D583">
            <v>0</v>
          </cell>
          <cell r="E583">
            <v>424.26206095630096</v>
          </cell>
          <cell r="F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B584">
            <v>572</v>
          </cell>
          <cell r="D584">
            <v>0</v>
          </cell>
          <cell r="E584">
            <v>424.26206095630096</v>
          </cell>
          <cell r="F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B585">
            <v>573</v>
          </cell>
          <cell r="D585">
            <v>0</v>
          </cell>
          <cell r="E585">
            <v>424.26206095630096</v>
          </cell>
          <cell r="F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B586">
            <v>574</v>
          </cell>
          <cell r="D586">
            <v>0</v>
          </cell>
          <cell r="E586">
            <v>424.26206095630096</v>
          </cell>
          <cell r="F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B587">
            <v>575</v>
          </cell>
          <cell r="D587">
            <v>0</v>
          </cell>
          <cell r="E587">
            <v>424.26206095630096</v>
          </cell>
          <cell r="F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B588">
            <v>576</v>
          </cell>
          <cell r="D588">
            <v>0</v>
          </cell>
          <cell r="E588">
            <v>424.26206095630096</v>
          </cell>
          <cell r="F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B589">
            <v>577</v>
          </cell>
          <cell r="D589">
            <v>0</v>
          </cell>
          <cell r="E589">
            <v>424.26206095630096</v>
          </cell>
          <cell r="F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B590">
            <v>578</v>
          </cell>
          <cell r="D590">
            <v>0</v>
          </cell>
          <cell r="E590">
            <v>424.26206095630096</v>
          </cell>
          <cell r="F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B591">
            <v>579</v>
          </cell>
          <cell r="D591">
            <v>0</v>
          </cell>
          <cell r="E591">
            <v>424.26206095630096</v>
          </cell>
          <cell r="F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B592">
            <v>580</v>
          </cell>
          <cell r="D592">
            <v>0</v>
          </cell>
          <cell r="E592">
            <v>424.26206095630096</v>
          </cell>
          <cell r="F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B593">
            <v>581</v>
          </cell>
          <cell r="D593">
            <v>0</v>
          </cell>
          <cell r="E593">
            <v>424.26206095630096</v>
          </cell>
          <cell r="F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B594">
            <v>582</v>
          </cell>
          <cell r="D594">
            <v>0</v>
          </cell>
          <cell r="E594">
            <v>424.26206095630096</v>
          </cell>
          <cell r="F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B595">
            <v>583</v>
          </cell>
          <cell r="D595">
            <v>0</v>
          </cell>
          <cell r="E595">
            <v>424.26206095630096</v>
          </cell>
          <cell r="F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B596">
            <v>584</v>
          </cell>
          <cell r="D596">
            <v>0</v>
          </cell>
          <cell r="E596">
            <v>424.26206095630096</v>
          </cell>
          <cell r="F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B597">
            <v>585</v>
          </cell>
          <cell r="D597">
            <v>0</v>
          </cell>
          <cell r="E597">
            <v>424.26206095630096</v>
          </cell>
          <cell r="F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B598">
            <v>586</v>
          </cell>
          <cell r="D598">
            <v>0</v>
          </cell>
          <cell r="E598">
            <v>424.26206095630096</v>
          </cell>
          <cell r="F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B599">
            <v>587</v>
          </cell>
          <cell r="D599">
            <v>0</v>
          </cell>
          <cell r="E599">
            <v>424.26206095630096</v>
          </cell>
          <cell r="F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B600">
            <v>588</v>
          </cell>
          <cell r="D600">
            <v>0</v>
          </cell>
          <cell r="E600">
            <v>424.26206095630096</v>
          </cell>
          <cell r="F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B601">
            <v>589</v>
          </cell>
          <cell r="D601">
            <v>0</v>
          </cell>
          <cell r="E601">
            <v>424.26206095630096</v>
          </cell>
          <cell r="F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B602">
            <v>590</v>
          </cell>
          <cell r="D602">
            <v>0</v>
          </cell>
          <cell r="E602">
            <v>424.26206095630096</v>
          </cell>
          <cell r="F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B603">
            <v>591</v>
          </cell>
          <cell r="D603">
            <v>0</v>
          </cell>
          <cell r="E603">
            <v>424.26206095630096</v>
          </cell>
          <cell r="F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B604">
            <v>592</v>
          </cell>
          <cell r="D604">
            <v>0</v>
          </cell>
          <cell r="E604">
            <v>424.26206095630096</v>
          </cell>
          <cell r="F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B605">
            <v>593</v>
          </cell>
          <cell r="D605">
            <v>0</v>
          </cell>
          <cell r="E605">
            <v>424.26206095630096</v>
          </cell>
          <cell r="F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B606">
            <v>594</v>
          </cell>
          <cell r="D606">
            <v>0</v>
          </cell>
          <cell r="E606">
            <v>424.26206095630096</v>
          </cell>
          <cell r="F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B607">
            <v>595</v>
          </cell>
          <cell r="D607">
            <v>0</v>
          </cell>
          <cell r="E607">
            <v>424.26206095630096</v>
          </cell>
          <cell r="F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B608">
            <v>596</v>
          </cell>
          <cell r="D608">
            <v>0</v>
          </cell>
          <cell r="E608">
            <v>424.26206095630096</v>
          </cell>
          <cell r="F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B609">
            <v>597</v>
          </cell>
          <cell r="D609">
            <v>0</v>
          </cell>
          <cell r="E609">
            <v>424.26206095630096</v>
          </cell>
          <cell r="F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B610">
            <v>598</v>
          </cell>
          <cell r="D610">
            <v>0</v>
          </cell>
          <cell r="E610">
            <v>424.26206095630096</v>
          </cell>
          <cell r="F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B611">
            <v>599</v>
          </cell>
          <cell r="D611">
            <v>0</v>
          </cell>
          <cell r="E611">
            <v>424.26206095630096</v>
          </cell>
          <cell r="F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B612">
            <v>600</v>
          </cell>
          <cell r="D612">
            <v>0</v>
          </cell>
          <cell r="E612">
            <v>424.26206095630096</v>
          </cell>
          <cell r="F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B613">
            <v>601</v>
          </cell>
          <cell r="D613">
            <v>0</v>
          </cell>
          <cell r="E613">
            <v>424.26206095630096</v>
          </cell>
          <cell r="F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B614">
            <v>602</v>
          </cell>
          <cell r="D614">
            <v>0</v>
          </cell>
          <cell r="E614">
            <v>424.26206095630096</v>
          </cell>
          <cell r="F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B615">
            <v>603</v>
          </cell>
          <cell r="D615">
            <v>0</v>
          </cell>
          <cell r="E615">
            <v>424.26206095630096</v>
          </cell>
          <cell r="F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B616">
            <v>604</v>
          </cell>
          <cell r="D616">
            <v>0</v>
          </cell>
          <cell r="E616">
            <v>424.26206095630096</v>
          </cell>
          <cell r="F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B617">
            <v>605</v>
          </cell>
          <cell r="D617">
            <v>0</v>
          </cell>
          <cell r="E617">
            <v>424.26206095630096</v>
          </cell>
          <cell r="F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B618">
            <v>606</v>
          </cell>
          <cell r="D618">
            <v>0</v>
          </cell>
          <cell r="E618">
            <v>424.26206095630096</v>
          </cell>
          <cell r="F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B619">
            <v>607</v>
          </cell>
          <cell r="D619">
            <v>0</v>
          </cell>
          <cell r="E619">
            <v>424.26206095630096</v>
          </cell>
          <cell r="F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B620">
            <v>608</v>
          </cell>
          <cell r="D620">
            <v>0</v>
          </cell>
          <cell r="E620">
            <v>424.26206095630096</v>
          </cell>
          <cell r="F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B621">
            <v>609</v>
          </cell>
          <cell r="D621">
            <v>0</v>
          </cell>
          <cell r="E621">
            <v>424.26206095630096</v>
          </cell>
          <cell r="F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B622">
            <v>610</v>
          </cell>
          <cell r="D622">
            <v>0</v>
          </cell>
          <cell r="E622">
            <v>424.26206095630096</v>
          </cell>
          <cell r="F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B623">
            <v>611</v>
          </cell>
          <cell r="D623">
            <v>0</v>
          </cell>
          <cell r="E623">
            <v>424.26206095630096</v>
          </cell>
          <cell r="F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B624">
            <v>612</v>
          </cell>
          <cell r="D624">
            <v>0</v>
          </cell>
          <cell r="E624">
            <v>424.26206095630096</v>
          </cell>
          <cell r="F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B625">
            <v>613</v>
          </cell>
          <cell r="D625">
            <v>0</v>
          </cell>
          <cell r="E625">
            <v>424.26206095630096</v>
          </cell>
          <cell r="F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B626">
            <v>614</v>
          </cell>
          <cell r="D626">
            <v>0</v>
          </cell>
          <cell r="E626">
            <v>424.26206095630096</v>
          </cell>
          <cell r="F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B627">
            <v>615</v>
          </cell>
          <cell r="D627">
            <v>0</v>
          </cell>
          <cell r="E627">
            <v>424.26206095630096</v>
          </cell>
          <cell r="F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B628">
            <v>616</v>
          </cell>
          <cell r="D628">
            <v>0</v>
          </cell>
          <cell r="E628">
            <v>424.26206095630096</v>
          </cell>
          <cell r="F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B629">
            <v>617</v>
          </cell>
          <cell r="D629">
            <v>0</v>
          </cell>
          <cell r="E629">
            <v>424.26206095630096</v>
          </cell>
          <cell r="F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B630">
            <v>618</v>
          </cell>
          <cell r="D630">
            <v>0</v>
          </cell>
          <cell r="E630">
            <v>424.26206095630096</v>
          </cell>
          <cell r="F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B631">
            <v>619</v>
          </cell>
          <cell r="D631">
            <v>0</v>
          </cell>
          <cell r="E631">
            <v>424.26206095630096</v>
          </cell>
          <cell r="F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B632">
            <v>620</v>
          </cell>
          <cell r="D632">
            <v>0</v>
          </cell>
          <cell r="E632">
            <v>424.26206095630096</v>
          </cell>
          <cell r="F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B633">
            <v>621</v>
          </cell>
          <cell r="D633">
            <v>0</v>
          </cell>
          <cell r="E633">
            <v>424.26206095630096</v>
          </cell>
          <cell r="F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B634">
            <v>622</v>
          </cell>
          <cell r="D634">
            <v>0</v>
          </cell>
          <cell r="E634">
            <v>424.26206095630096</v>
          </cell>
          <cell r="F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B635">
            <v>623</v>
          </cell>
          <cell r="D635">
            <v>0</v>
          </cell>
          <cell r="E635">
            <v>424.26206095630096</v>
          </cell>
          <cell r="F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B636">
            <v>624</v>
          </cell>
          <cell r="D636">
            <v>0</v>
          </cell>
          <cell r="E636">
            <v>424.26206095630096</v>
          </cell>
          <cell r="F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B637">
            <v>625</v>
          </cell>
          <cell r="D637">
            <v>0</v>
          </cell>
          <cell r="E637">
            <v>424.26206095630096</v>
          </cell>
          <cell r="F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B638">
            <v>626</v>
          </cell>
          <cell r="D638">
            <v>0</v>
          </cell>
          <cell r="E638">
            <v>424.26206095630096</v>
          </cell>
          <cell r="F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B639">
            <v>627</v>
          </cell>
          <cell r="D639">
            <v>0</v>
          </cell>
          <cell r="E639">
            <v>424.26206095630096</v>
          </cell>
          <cell r="F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B640">
            <v>628</v>
          </cell>
          <cell r="D640">
            <v>0</v>
          </cell>
          <cell r="E640">
            <v>424.26206095630096</v>
          </cell>
          <cell r="F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B641">
            <v>629</v>
          </cell>
          <cell r="D641">
            <v>0</v>
          </cell>
          <cell r="E641">
            <v>424.26206095630096</v>
          </cell>
          <cell r="F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B642">
            <v>630</v>
          </cell>
          <cell r="D642">
            <v>0</v>
          </cell>
          <cell r="E642">
            <v>424.26206095630096</v>
          </cell>
          <cell r="F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B643">
            <v>631</v>
          </cell>
          <cell r="D643">
            <v>0</v>
          </cell>
          <cell r="E643">
            <v>424.26206095630096</v>
          </cell>
          <cell r="F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B644">
            <v>632</v>
          </cell>
          <cell r="D644">
            <v>0</v>
          </cell>
          <cell r="E644">
            <v>424.26206095630096</v>
          </cell>
          <cell r="F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B645">
            <v>633</v>
          </cell>
          <cell r="D645">
            <v>0</v>
          </cell>
          <cell r="E645">
            <v>424.26206095630096</v>
          </cell>
          <cell r="F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B646">
            <v>634</v>
          </cell>
          <cell r="D646">
            <v>0</v>
          </cell>
          <cell r="E646">
            <v>424.26206095630096</v>
          </cell>
          <cell r="F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B647">
            <v>635</v>
          </cell>
          <cell r="D647">
            <v>0</v>
          </cell>
          <cell r="E647">
            <v>424.26206095630096</v>
          </cell>
          <cell r="F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B648">
            <v>636</v>
          </cell>
          <cell r="D648">
            <v>0</v>
          </cell>
          <cell r="E648">
            <v>424.26206095630096</v>
          </cell>
          <cell r="F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B649">
            <v>637</v>
          </cell>
          <cell r="D649">
            <v>0</v>
          </cell>
          <cell r="E649">
            <v>424.26206095630096</v>
          </cell>
          <cell r="F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B650">
            <v>638</v>
          </cell>
          <cell r="D650">
            <v>0</v>
          </cell>
          <cell r="E650">
            <v>424.26206095630096</v>
          </cell>
          <cell r="F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B651">
            <v>639</v>
          </cell>
          <cell r="D651">
            <v>0</v>
          </cell>
          <cell r="E651">
            <v>424.26206095630096</v>
          </cell>
          <cell r="F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B652">
            <v>640</v>
          </cell>
          <cell r="D652">
            <v>0</v>
          </cell>
          <cell r="E652">
            <v>424.26206095630096</v>
          </cell>
          <cell r="F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B653">
            <v>641</v>
          </cell>
          <cell r="D653">
            <v>0</v>
          </cell>
          <cell r="E653">
            <v>424.26206095630096</v>
          </cell>
          <cell r="F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B654">
            <v>642</v>
          </cell>
          <cell r="D654">
            <v>0</v>
          </cell>
          <cell r="E654">
            <v>424.26206095630096</v>
          </cell>
          <cell r="F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B655">
            <v>643</v>
          </cell>
          <cell r="D655">
            <v>0</v>
          </cell>
          <cell r="E655">
            <v>424.26206095630096</v>
          </cell>
          <cell r="F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B656">
            <v>644</v>
          </cell>
          <cell r="D656">
            <v>0</v>
          </cell>
          <cell r="E656">
            <v>424.26206095630096</v>
          </cell>
          <cell r="F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B657">
            <v>645</v>
          </cell>
          <cell r="D657">
            <v>0</v>
          </cell>
          <cell r="E657">
            <v>424.26206095630096</v>
          </cell>
          <cell r="F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B658">
            <v>646</v>
          </cell>
          <cell r="D658">
            <v>0</v>
          </cell>
          <cell r="E658">
            <v>424.26206095630096</v>
          </cell>
          <cell r="F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B659">
            <v>647</v>
          </cell>
          <cell r="D659">
            <v>0</v>
          </cell>
          <cell r="E659">
            <v>424.26206095630096</v>
          </cell>
          <cell r="F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B660">
            <v>648</v>
          </cell>
          <cell r="D660">
            <v>0</v>
          </cell>
          <cell r="E660">
            <v>424.26206095630096</v>
          </cell>
          <cell r="F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B661">
            <v>649</v>
          </cell>
          <cell r="D661">
            <v>0</v>
          </cell>
          <cell r="E661">
            <v>424.26206095630096</v>
          </cell>
          <cell r="F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B662">
            <v>650</v>
          </cell>
          <cell r="D662">
            <v>0</v>
          </cell>
          <cell r="E662">
            <v>424.26206095630096</v>
          </cell>
          <cell r="F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B663">
            <v>651</v>
          </cell>
          <cell r="D663">
            <v>0</v>
          </cell>
          <cell r="E663">
            <v>424.26206095630096</v>
          </cell>
          <cell r="F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B664">
            <v>652</v>
          </cell>
          <cell r="D664">
            <v>0</v>
          </cell>
          <cell r="E664">
            <v>424.26206095630096</v>
          </cell>
          <cell r="F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B665">
            <v>653</v>
          </cell>
          <cell r="D665">
            <v>0</v>
          </cell>
          <cell r="E665">
            <v>424.26206095630096</v>
          </cell>
          <cell r="F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B666">
            <v>654</v>
          </cell>
          <cell r="D666">
            <v>0</v>
          </cell>
          <cell r="E666">
            <v>424.26206095630096</v>
          </cell>
          <cell r="F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B667">
            <v>655</v>
          </cell>
          <cell r="D667">
            <v>0</v>
          </cell>
          <cell r="E667">
            <v>424.26206095630096</v>
          </cell>
          <cell r="F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B668">
            <v>656</v>
          </cell>
          <cell r="D668">
            <v>0</v>
          </cell>
          <cell r="E668">
            <v>424.26206095630096</v>
          </cell>
          <cell r="F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</row>
        <row r="669">
          <cell r="B669">
            <v>657</v>
          </cell>
          <cell r="D669">
            <v>0</v>
          </cell>
          <cell r="E669">
            <v>424.26206095630096</v>
          </cell>
          <cell r="F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B670">
            <v>658</v>
          </cell>
          <cell r="D670">
            <v>0</v>
          </cell>
          <cell r="E670">
            <v>424.26206095630096</v>
          </cell>
          <cell r="F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B671">
            <v>659</v>
          </cell>
          <cell r="D671">
            <v>0</v>
          </cell>
          <cell r="E671">
            <v>424.26206095630096</v>
          </cell>
          <cell r="F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B672">
            <v>660</v>
          </cell>
          <cell r="D672">
            <v>0</v>
          </cell>
          <cell r="E672">
            <v>424.26206095630096</v>
          </cell>
          <cell r="F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B673">
            <v>661</v>
          </cell>
          <cell r="D673">
            <v>0</v>
          </cell>
          <cell r="E673">
            <v>424.26206095630096</v>
          </cell>
          <cell r="F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B674">
            <v>662</v>
          </cell>
          <cell r="D674">
            <v>0</v>
          </cell>
          <cell r="E674">
            <v>424.26206095630096</v>
          </cell>
          <cell r="F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</row>
        <row r="675">
          <cell r="B675">
            <v>663</v>
          </cell>
          <cell r="D675">
            <v>0</v>
          </cell>
          <cell r="E675">
            <v>424.26206095630096</v>
          </cell>
          <cell r="F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</row>
        <row r="676">
          <cell r="B676">
            <v>664</v>
          </cell>
          <cell r="D676">
            <v>0</v>
          </cell>
          <cell r="E676">
            <v>424.26206095630096</v>
          </cell>
          <cell r="F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</row>
        <row r="677">
          <cell r="B677">
            <v>665</v>
          </cell>
          <cell r="D677">
            <v>0</v>
          </cell>
          <cell r="E677">
            <v>424.26206095630096</v>
          </cell>
          <cell r="F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B678">
            <v>666</v>
          </cell>
          <cell r="D678">
            <v>0</v>
          </cell>
          <cell r="E678">
            <v>424.26206095630096</v>
          </cell>
          <cell r="F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B679">
            <v>667</v>
          </cell>
          <cell r="D679">
            <v>0</v>
          </cell>
          <cell r="E679">
            <v>424.26206095630096</v>
          </cell>
          <cell r="F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</row>
        <row r="680">
          <cell r="B680">
            <v>668</v>
          </cell>
          <cell r="D680">
            <v>0</v>
          </cell>
          <cell r="E680">
            <v>424.26206095630096</v>
          </cell>
          <cell r="F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B681">
            <v>669</v>
          </cell>
          <cell r="D681">
            <v>0</v>
          </cell>
          <cell r="E681">
            <v>424.26206095630096</v>
          </cell>
          <cell r="F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B682">
            <v>670</v>
          </cell>
          <cell r="D682">
            <v>0</v>
          </cell>
          <cell r="E682">
            <v>424.26206095630096</v>
          </cell>
          <cell r="F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B683">
            <v>671</v>
          </cell>
          <cell r="D683">
            <v>0</v>
          </cell>
          <cell r="E683">
            <v>424.26206095630096</v>
          </cell>
          <cell r="F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B684">
            <v>672</v>
          </cell>
          <cell r="D684">
            <v>0</v>
          </cell>
          <cell r="E684">
            <v>424.26206095630096</v>
          </cell>
          <cell r="F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B685">
            <v>673</v>
          </cell>
          <cell r="D685">
            <v>0</v>
          </cell>
          <cell r="E685">
            <v>424.26206095630096</v>
          </cell>
          <cell r="F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B686">
            <v>674</v>
          </cell>
          <cell r="D686">
            <v>0</v>
          </cell>
          <cell r="E686">
            <v>424.26206095630096</v>
          </cell>
          <cell r="F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B687">
            <v>675</v>
          </cell>
          <cell r="D687">
            <v>0</v>
          </cell>
          <cell r="E687">
            <v>424.26206095630096</v>
          </cell>
          <cell r="F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B688">
            <v>676</v>
          </cell>
          <cell r="D688">
            <v>0</v>
          </cell>
          <cell r="E688">
            <v>424.26206095630096</v>
          </cell>
          <cell r="F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B689">
            <v>677</v>
          </cell>
          <cell r="D689">
            <v>0</v>
          </cell>
          <cell r="E689">
            <v>424.26206095630096</v>
          </cell>
          <cell r="F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B690">
            <v>678</v>
          </cell>
          <cell r="D690">
            <v>0</v>
          </cell>
          <cell r="E690">
            <v>424.26206095630096</v>
          </cell>
          <cell r="F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B691">
            <v>679</v>
          </cell>
          <cell r="D691">
            <v>0</v>
          </cell>
          <cell r="E691">
            <v>424.26206095630096</v>
          </cell>
          <cell r="F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B692">
            <v>680</v>
          </cell>
          <cell r="D692">
            <v>0</v>
          </cell>
          <cell r="E692">
            <v>424.26206095630096</v>
          </cell>
          <cell r="F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B693">
            <v>681</v>
          </cell>
          <cell r="D693">
            <v>0</v>
          </cell>
          <cell r="E693">
            <v>424.26206095630096</v>
          </cell>
          <cell r="F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B694">
            <v>682</v>
          </cell>
          <cell r="D694">
            <v>0</v>
          </cell>
          <cell r="E694">
            <v>424.26206095630096</v>
          </cell>
          <cell r="F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B695">
            <v>683</v>
          </cell>
          <cell r="D695">
            <v>0</v>
          </cell>
          <cell r="E695">
            <v>424.26206095630096</v>
          </cell>
          <cell r="F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B696">
            <v>684</v>
          </cell>
          <cell r="D696">
            <v>0</v>
          </cell>
          <cell r="E696">
            <v>424.26206095630096</v>
          </cell>
          <cell r="F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B697">
            <v>685</v>
          </cell>
          <cell r="D697">
            <v>0</v>
          </cell>
          <cell r="E697">
            <v>424.26206095630096</v>
          </cell>
          <cell r="F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B698">
            <v>686</v>
          </cell>
          <cell r="D698">
            <v>0</v>
          </cell>
          <cell r="E698">
            <v>424.26206095630096</v>
          </cell>
          <cell r="F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B699">
            <v>687</v>
          </cell>
          <cell r="D699">
            <v>0</v>
          </cell>
          <cell r="E699">
            <v>424.26206095630096</v>
          </cell>
          <cell r="F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B700">
            <v>688</v>
          </cell>
          <cell r="D700">
            <v>0</v>
          </cell>
          <cell r="E700">
            <v>424.26206095630096</v>
          </cell>
          <cell r="F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B701">
            <v>689</v>
          </cell>
          <cell r="D701">
            <v>0</v>
          </cell>
          <cell r="E701">
            <v>424.26206095630096</v>
          </cell>
          <cell r="F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B702">
            <v>690</v>
          </cell>
          <cell r="D702">
            <v>0</v>
          </cell>
          <cell r="E702">
            <v>424.26206095630096</v>
          </cell>
          <cell r="F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B703">
            <v>691</v>
          </cell>
          <cell r="D703">
            <v>0</v>
          </cell>
          <cell r="E703">
            <v>424.26206095630096</v>
          </cell>
          <cell r="F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B704">
            <v>692</v>
          </cell>
          <cell r="D704">
            <v>0</v>
          </cell>
          <cell r="E704">
            <v>424.26206095630096</v>
          </cell>
          <cell r="F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B705">
            <v>693</v>
          </cell>
          <cell r="D705">
            <v>0</v>
          </cell>
          <cell r="E705">
            <v>424.26206095630096</v>
          </cell>
          <cell r="F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B706">
            <v>694</v>
          </cell>
          <cell r="D706">
            <v>0</v>
          </cell>
          <cell r="E706">
            <v>424.26206095630096</v>
          </cell>
          <cell r="F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B707">
            <v>695</v>
          </cell>
          <cell r="D707">
            <v>0</v>
          </cell>
          <cell r="E707">
            <v>424.26206095630096</v>
          </cell>
          <cell r="F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B708">
            <v>696</v>
          </cell>
          <cell r="D708">
            <v>0</v>
          </cell>
          <cell r="E708">
            <v>424.26206095630096</v>
          </cell>
          <cell r="F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B709">
            <v>697</v>
          </cell>
          <cell r="D709">
            <v>0</v>
          </cell>
          <cell r="E709">
            <v>424.26206095630096</v>
          </cell>
          <cell r="F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B710">
            <v>698</v>
          </cell>
          <cell r="D710">
            <v>0</v>
          </cell>
          <cell r="E710">
            <v>424.26206095630096</v>
          </cell>
          <cell r="F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B711">
            <v>699</v>
          </cell>
          <cell r="D711">
            <v>0</v>
          </cell>
          <cell r="E711">
            <v>424.26206095630096</v>
          </cell>
          <cell r="F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B712">
            <v>700</v>
          </cell>
          <cell r="D712">
            <v>0</v>
          </cell>
          <cell r="E712">
            <v>424.26206095630096</v>
          </cell>
          <cell r="F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</row>
        <row r="713">
          <cell r="B713">
            <v>701</v>
          </cell>
          <cell r="D713">
            <v>0</v>
          </cell>
          <cell r="E713">
            <v>424.26206095630096</v>
          </cell>
          <cell r="F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B714">
            <v>702</v>
          </cell>
          <cell r="D714">
            <v>0</v>
          </cell>
          <cell r="E714">
            <v>424.26206095630096</v>
          </cell>
          <cell r="F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B715">
            <v>703</v>
          </cell>
          <cell r="D715">
            <v>0</v>
          </cell>
          <cell r="E715">
            <v>424.26206095630096</v>
          </cell>
          <cell r="F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B716">
            <v>704</v>
          </cell>
          <cell r="D716">
            <v>0</v>
          </cell>
          <cell r="E716">
            <v>424.26206095630096</v>
          </cell>
          <cell r="F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B717">
            <v>705</v>
          </cell>
          <cell r="D717">
            <v>0</v>
          </cell>
          <cell r="E717">
            <v>424.26206095630096</v>
          </cell>
          <cell r="F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B718">
            <v>706</v>
          </cell>
          <cell r="D718">
            <v>0</v>
          </cell>
          <cell r="E718">
            <v>424.26206095630096</v>
          </cell>
          <cell r="F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B719">
            <v>707</v>
          </cell>
          <cell r="D719">
            <v>0</v>
          </cell>
          <cell r="E719">
            <v>424.26206095630096</v>
          </cell>
          <cell r="F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B720">
            <v>708</v>
          </cell>
          <cell r="D720">
            <v>0</v>
          </cell>
          <cell r="E720">
            <v>424.26206095630096</v>
          </cell>
          <cell r="F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B721">
            <v>709</v>
          </cell>
          <cell r="D721">
            <v>0</v>
          </cell>
          <cell r="E721">
            <v>424.26206095630096</v>
          </cell>
          <cell r="F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B722">
            <v>710</v>
          </cell>
          <cell r="D722">
            <v>0</v>
          </cell>
          <cell r="E722">
            <v>424.26206095630096</v>
          </cell>
          <cell r="F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B723">
            <v>711</v>
          </cell>
          <cell r="D723">
            <v>0</v>
          </cell>
          <cell r="E723">
            <v>424.26206095630096</v>
          </cell>
          <cell r="F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B724">
            <v>712</v>
          </cell>
          <cell r="D724">
            <v>0</v>
          </cell>
          <cell r="E724">
            <v>424.26206095630096</v>
          </cell>
          <cell r="F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B725">
            <v>713</v>
          </cell>
          <cell r="D725">
            <v>0</v>
          </cell>
          <cell r="E725">
            <v>424.26206095630096</v>
          </cell>
          <cell r="F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B726">
            <v>714</v>
          </cell>
          <cell r="D726">
            <v>0</v>
          </cell>
          <cell r="E726">
            <v>424.26206095630096</v>
          </cell>
          <cell r="F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B727">
            <v>715</v>
          </cell>
          <cell r="D727">
            <v>0</v>
          </cell>
          <cell r="E727">
            <v>424.26206095630096</v>
          </cell>
          <cell r="F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B728">
            <v>716</v>
          </cell>
          <cell r="D728">
            <v>0</v>
          </cell>
          <cell r="E728">
            <v>424.26206095630096</v>
          </cell>
          <cell r="F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B729">
            <v>717</v>
          </cell>
          <cell r="D729">
            <v>0</v>
          </cell>
          <cell r="E729">
            <v>424.26206095630096</v>
          </cell>
          <cell r="F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B730">
            <v>718</v>
          </cell>
          <cell r="D730">
            <v>0</v>
          </cell>
          <cell r="E730">
            <v>424.26206095630096</v>
          </cell>
          <cell r="F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B731">
            <v>719</v>
          </cell>
          <cell r="D731">
            <v>0</v>
          </cell>
          <cell r="E731">
            <v>424.26206095630096</v>
          </cell>
          <cell r="F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B732">
            <v>720</v>
          </cell>
          <cell r="D732">
            <v>0</v>
          </cell>
          <cell r="E732">
            <v>424.26206095630096</v>
          </cell>
          <cell r="F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 Personal Fin Goals (1)"/>
      <sheetName val="Career Area Research  (2)"/>
      <sheetName val="Balance Sheet (3)"/>
      <sheetName val="bal sheet"/>
      <sheetName val="CashFlow Statement (4)"/>
      <sheetName val="Career Prep (5)"/>
      <sheetName val="Credit Card Comparison (6)"/>
    </sheetNames>
    <sheetDataSet>
      <sheetData sheetId="0"/>
      <sheetData sheetId="1"/>
      <sheetData sheetId="2"/>
      <sheetData sheetId="3">
        <row r="50">
          <cell r="C50">
            <v>100</v>
          </cell>
        </row>
        <row r="52">
          <cell r="C52">
            <v>20</v>
          </cell>
        </row>
      </sheetData>
      <sheetData sheetId="4">
        <row r="17">
          <cell r="E17" t="str">
            <v>Food</v>
          </cell>
        </row>
      </sheetData>
      <sheetData sheetId="5" refreshError="1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" displayName="tblIncome" ref="A9:O12" headerRowCount="0" totalsRowCount="1" headerRowDxfId="416" dataDxfId="415" totalsRowDxfId="414">
  <tableColumns count="15">
    <tableColumn id="1" xr3:uid="{00000000-0010-0000-0000-000001000000}" name="INCOME" totalsRowLabel="Total" dataDxfId="413" totalsRowDxfId="33" dataCellStyle="Normal 3"/>
    <tableColumn id="2" xr3:uid="{00000000-0010-0000-0000-000002000000}" name="Jan" totalsRowFunction="sum" dataDxfId="412" totalsRowDxfId="32" dataCellStyle="Normal 3"/>
    <tableColumn id="3" xr3:uid="{00000000-0010-0000-0000-000003000000}" name="Feb" totalsRowFunction="sum" dataDxfId="411" totalsRowDxfId="31" dataCellStyle="Normal 3"/>
    <tableColumn id="4" xr3:uid="{00000000-0010-0000-0000-000004000000}" name="March" totalsRowFunction="sum" dataDxfId="410" totalsRowDxfId="30" dataCellStyle="Normal 3"/>
    <tableColumn id="5" xr3:uid="{00000000-0010-0000-0000-000005000000}" name="April" totalsRowFunction="sum" dataDxfId="409" totalsRowDxfId="29" dataCellStyle="Normal 3"/>
    <tableColumn id="6" xr3:uid="{00000000-0010-0000-0000-000006000000}" name="May" totalsRowFunction="sum" dataDxfId="408" totalsRowDxfId="28" dataCellStyle="Normal 3"/>
    <tableColumn id="7" xr3:uid="{00000000-0010-0000-0000-000007000000}" name="June" totalsRowFunction="sum" dataDxfId="407" totalsRowDxfId="27" dataCellStyle="Normal 3"/>
    <tableColumn id="8" xr3:uid="{00000000-0010-0000-0000-000008000000}" name="July" totalsRowFunction="sum" dataDxfId="406" totalsRowDxfId="26" dataCellStyle="Normal 3"/>
    <tableColumn id="9" xr3:uid="{00000000-0010-0000-0000-000009000000}" name="Aug" totalsRowFunction="sum" dataDxfId="405" totalsRowDxfId="25" dataCellStyle="Normal 3"/>
    <tableColumn id="10" xr3:uid="{00000000-0010-0000-0000-00000A000000}" name="Sept" totalsRowFunction="sum" dataDxfId="404" totalsRowDxfId="24" dataCellStyle="Normal 3"/>
    <tableColumn id="11" xr3:uid="{00000000-0010-0000-0000-00000B000000}" name="Oct" totalsRowFunction="sum" dataDxfId="403" totalsRowDxfId="23" dataCellStyle="Normal 3"/>
    <tableColumn id="12" xr3:uid="{00000000-0010-0000-0000-00000C000000}" name="Nov" totalsRowFunction="sum" dataDxfId="402" totalsRowDxfId="22" dataCellStyle="Normal 3"/>
    <tableColumn id="13" xr3:uid="{00000000-0010-0000-0000-00000D000000}" name="Dec" totalsRowFunction="sum" dataDxfId="401" totalsRowDxfId="21" dataCellStyle="Normal 3"/>
    <tableColumn id="14" xr3:uid="{00000000-0010-0000-0000-00000E000000}" name="Year" totalsRowFunction="sum" dataDxfId="400" totalsRowDxfId="20" dataCellStyle="Normal 3">
      <calculatedColumnFormula>SUM(tblIncome[[#This Row],[Jan]:[Dec]])</calculatedColumnFormula>
    </tableColumn>
    <tableColumn id="15" xr3:uid="{00000000-0010-0000-0000-00000F000000}" name="Column1" dataDxfId="399" totalsRowDxfId="19" dataCellStyle="Normal 3"/>
  </tableColumns>
  <tableStyleInfo name="Persona Budget - Revenue" showFirstColumn="0" showLastColumn="0" showRowStripes="0" showColumnStripes="1"/>
  <extLst>
    <ext xmlns:x14="http://schemas.microsoft.com/office/spreadsheetml/2009/9/main" uri="{504A1905-F514-4f6f-8877-14C23A59335A}">
      <x14:table altText="Income" altTextSummary="Enter your income for the year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blPersonal" displayName="tblPersonal" ref="A85:O90" headerRowCount="0" totalsRowCount="1" headerRowDxfId="149" dataDxfId="148" totalsRowDxfId="147">
  <tableColumns count="15">
    <tableColumn id="1" xr3:uid="{00000000-0010-0000-0900-000001000000}" name="Personal" totalsRowLabel="Total" dataDxfId="146" totalsRowDxfId="145" dataCellStyle="Normal 3"/>
    <tableColumn id="2" xr3:uid="{00000000-0010-0000-0900-000002000000}" name="Jan" totalsRowFunction="sum" dataDxfId="144" totalsRowDxfId="143" dataCellStyle="Normal 3"/>
    <tableColumn id="3" xr3:uid="{00000000-0010-0000-0900-000003000000}" name="Feb" totalsRowFunction="sum" dataDxfId="142" totalsRowDxfId="141" dataCellStyle="Normal 3"/>
    <tableColumn id="4" xr3:uid="{00000000-0010-0000-0900-000004000000}" name="March" totalsRowFunction="sum" dataDxfId="140" totalsRowDxfId="139" dataCellStyle="Normal 3"/>
    <tableColumn id="5" xr3:uid="{00000000-0010-0000-0900-000005000000}" name="April" totalsRowFunction="sum" dataDxfId="138" totalsRowDxfId="137" dataCellStyle="Normal 3"/>
    <tableColumn id="6" xr3:uid="{00000000-0010-0000-0900-000006000000}" name="May" totalsRowFunction="sum" dataDxfId="136" totalsRowDxfId="135" dataCellStyle="Normal 3"/>
    <tableColumn id="7" xr3:uid="{00000000-0010-0000-0900-000007000000}" name="June" totalsRowFunction="sum" dataDxfId="134" totalsRowDxfId="133" dataCellStyle="Normal 3"/>
    <tableColumn id="8" xr3:uid="{00000000-0010-0000-0900-000008000000}" name="July" totalsRowFunction="sum" dataDxfId="132" totalsRowDxfId="131" dataCellStyle="Normal 3"/>
    <tableColumn id="9" xr3:uid="{00000000-0010-0000-0900-000009000000}" name="Aug" totalsRowFunction="sum" dataDxfId="130" totalsRowDxfId="129" dataCellStyle="Normal 3"/>
    <tableColumn id="10" xr3:uid="{00000000-0010-0000-0900-00000A000000}" name="Sept" totalsRowFunction="sum" dataDxfId="128" totalsRowDxfId="127" dataCellStyle="Normal 3"/>
    <tableColumn id="11" xr3:uid="{00000000-0010-0000-0900-00000B000000}" name="Oct" totalsRowFunction="sum" dataDxfId="126" totalsRowDxfId="125" dataCellStyle="Normal 3"/>
    <tableColumn id="12" xr3:uid="{00000000-0010-0000-0900-00000C000000}" name="Nov" totalsRowFunction="sum" dataDxfId="124" totalsRowDxfId="123" dataCellStyle="Normal 3"/>
    <tableColumn id="13" xr3:uid="{00000000-0010-0000-0900-00000D000000}" name="Dec" totalsRowFunction="sum" dataDxfId="122" totalsRowDxfId="121" dataCellStyle="Normal 3"/>
    <tableColumn id="14" xr3:uid="{00000000-0010-0000-0900-00000E000000}" name="Year" totalsRowFunction="sum" dataDxfId="120" totalsRowDxfId="119" dataCellStyle="Normal 3">
      <calculatedColumnFormula>SUM(tblPersonal[[#This Row],[Jan]:[Dec]])</calculatedColumnFormula>
    </tableColumn>
    <tableColumn id="15" xr3:uid="{00000000-0010-0000-0900-00000F000000}" name="Column1" dataDxfId="118" totalsRowDxfId="117" dataCellStyle="Normal 3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Personal Expenses" altTextSummary="Enter your personal expenses for the year, separated by month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blFinancial" displayName="tblFinancial" ref="A93:O97" headerRowCount="0" totalsRowCount="1" headerRowDxfId="116" dataDxfId="115" totalsRowDxfId="114">
  <tableColumns count="15">
    <tableColumn id="1" xr3:uid="{00000000-0010-0000-0A00-000001000000}" name="Financial obligations" totalsRowLabel="Total" dataDxfId="113" totalsRowDxfId="112"/>
    <tableColumn id="2" xr3:uid="{00000000-0010-0000-0A00-000002000000}" name="Jan" totalsRowFunction="sum" dataDxfId="111" totalsRowDxfId="110"/>
    <tableColumn id="3" xr3:uid="{00000000-0010-0000-0A00-000003000000}" name="Feb" totalsRowFunction="sum" dataDxfId="109" totalsRowDxfId="108"/>
    <tableColumn id="4" xr3:uid="{00000000-0010-0000-0A00-000004000000}" name="March" totalsRowFunction="sum" dataDxfId="107" totalsRowDxfId="106"/>
    <tableColumn id="5" xr3:uid="{00000000-0010-0000-0A00-000005000000}" name="April" totalsRowFunction="sum" dataDxfId="105" totalsRowDxfId="104"/>
    <tableColumn id="6" xr3:uid="{00000000-0010-0000-0A00-000006000000}" name="May" totalsRowFunction="sum" dataDxfId="103" totalsRowDxfId="102"/>
    <tableColumn id="7" xr3:uid="{00000000-0010-0000-0A00-000007000000}" name="June" totalsRowFunction="sum" dataDxfId="101" totalsRowDxfId="100"/>
    <tableColumn id="8" xr3:uid="{00000000-0010-0000-0A00-000008000000}" name="July" totalsRowFunction="sum" dataDxfId="99" totalsRowDxfId="98"/>
    <tableColumn id="9" xr3:uid="{00000000-0010-0000-0A00-000009000000}" name="Aug" totalsRowFunction="sum" dataDxfId="97" totalsRowDxfId="96"/>
    <tableColumn id="10" xr3:uid="{00000000-0010-0000-0A00-00000A000000}" name="Sept" totalsRowFunction="sum" dataDxfId="95" totalsRowDxfId="94"/>
    <tableColumn id="11" xr3:uid="{00000000-0010-0000-0A00-00000B000000}" name="Oct" totalsRowFunction="sum" dataDxfId="93" totalsRowDxfId="92"/>
    <tableColumn id="12" xr3:uid="{00000000-0010-0000-0A00-00000C000000}" name="Nov" totalsRowFunction="sum" dataDxfId="91" totalsRowDxfId="90"/>
    <tableColumn id="13" xr3:uid="{00000000-0010-0000-0A00-00000D000000}" name="Dec" totalsRowFunction="sum" dataDxfId="89" totalsRowDxfId="88"/>
    <tableColumn id="14" xr3:uid="{00000000-0010-0000-0A00-00000E000000}" name="Year" totalsRowFunction="sum" dataDxfId="87" totalsRowDxfId="86">
      <calculatedColumnFormula>SUM(tblFinancial[[#This Row],[Jan]:[Dec]])</calculatedColumnFormula>
    </tableColumn>
    <tableColumn id="15" xr3:uid="{00000000-0010-0000-0A00-00000F000000}" name="Column1" dataDxfId="85" totalsRowDxfId="84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Financial Expenses" altTextSummary="Enter your financial expenses for the year, separated by month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blMisc" displayName="tblMisc" ref="A100:O105" headerRowCount="0" totalsRowCount="1" headerRowDxfId="83" dataDxfId="82" totalsRowDxfId="81">
  <tableColumns count="15">
    <tableColumn id="1" xr3:uid="{00000000-0010-0000-0B00-000001000000}" name="Misc. payments" totalsRowLabel="Total" dataDxfId="80" totalsRowDxfId="79"/>
    <tableColumn id="2" xr3:uid="{00000000-0010-0000-0B00-000002000000}" name="Jan" totalsRowFunction="sum" dataDxfId="78" totalsRowDxfId="77"/>
    <tableColumn id="3" xr3:uid="{00000000-0010-0000-0B00-000003000000}" name="Feb" totalsRowFunction="sum" dataDxfId="76" totalsRowDxfId="75"/>
    <tableColumn id="4" xr3:uid="{00000000-0010-0000-0B00-000004000000}" name="March" totalsRowFunction="sum" dataDxfId="74" totalsRowDxfId="73"/>
    <tableColumn id="5" xr3:uid="{00000000-0010-0000-0B00-000005000000}" name="April" totalsRowFunction="sum" dataDxfId="72" totalsRowDxfId="71"/>
    <tableColumn id="6" xr3:uid="{00000000-0010-0000-0B00-000006000000}" name="May" totalsRowFunction="sum" dataDxfId="70" totalsRowDxfId="69"/>
    <tableColumn id="7" xr3:uid="{00000000-0010-0000-0B00-000007000000}" name="June" totalsRowFunction="sum" dataDxfId="68" totalsRowDxfId="67"/>
    <tableColumn id="8" xr3:uid="{00000000-0010-0000-0B00-000008000000}" name="July" totalsRowFunction="sum" dataDxfId="66" totalsRowDxfId="65"/>
    <tableColumn id="9" xr3:uid="{00000000-0010-0000-0B00-000009000000}" name="Aug" totalsRowFunction="sum" dataDxfId="64" totalsRowDxfId="63"/>
    <tableColumn id="10" xr3:uid="{00000000-0010-0000-0B00-00000A000000}" name="Sept" totalsRowFunction="sum" dataDxfId="62" totalsRowDxfId="61"/>
    <tableColumn id="11" xr3:uid="{00000000-0010-0000-0B00-00000B000000}" name="Oct" totalsRowFunction="sum" dataDxfId="60" totalsRowDxfId="59"/>
    <tableColumn id="12" xr3:uid="{00000000-0010-0000-0B00-00000C000000}" name="Nov" totalsRowFunction="sum" dataDxfId="58" totalsRowDxfId="57"/>
    <tableColumn id="13" xr3:uid="{00000000-0010-0000-0B00-00000D000000}" name="Dec" totalsRowFunction="sum" dataDxfId="56" totalsRowDxfId="55"/>
    <tableColumn id="14" xr3:uid="{00000000-0010-0000-0B00-00000E000000}" name="Year" totalsRowFunction="sum" dataDxfId="54" totalsRowDxfId="53">
      <calculatedColumnFormula>SUM(tblMisc[[#This Row],[Jan]:[Dec]])</calculatedColumnFormula>
    </tableColumn>
    <tableColumn id="15" xr3:uid="{00000000-0010-0000-0B00-00000F000000}" name="Column1" dataDxfId="52" totalsRowDxfId="51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Misc Expenses" altTextSummary="Enter your miscellaneous expenses for the year, separated by month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blTotals" displayName="tblTotals" ref="A107:O109" totalsRowShown="0" headerRowDxfId="50" dataDxfId="49" headerRowCellStyle="Heading 3">
  <tableColumns count="15">
    <tableColumn id="1" xr3:uid="{00000000-0010-0000-0C00-000001000000}" name="TOTALS" dataDxfId="48"/>
    <tableColumn id="2" xr3:uid="{00000000-0010-0000-0C00-000002000000}" name="JAN" dataDxfId="47">
      <calculatedColumnFormula>tblIncome[[#Totals],[Jan]]-B107</calculatedColumnFormula>
    </tableColumn>
    <tableColumn id="3" xr3:uid="{00000000-0010-0000-0C00-000003000000}" name="FEB" dataDxfId="46">
      <calculatedColumnFormula>tblIncome[[#Totals],[Feb]]-C107</calculatedColumnFormula>
    </tableColumn>
    <tableColumn id="4" xr3:uid="{00000000-0010-0000-0C00-000004000000}" name="MAR" dataDxfId="45">
      <calculatedColumnFormula>tblIncome[[#Totals],[March]]-D107</calculatedColumnFormula>
    </tableColumn>
    <tableColumn id="5" xr3:uid="{00000000-0010-0000-0C00-000005000000}" name="APR" dataDxfId="44">
      <calculatedColumnFormula>tblIncome[[#Totals],[April]]-E107</calculatedColumnFormula>
    </tableColumn>
    <tableColumn id="6" xr3:uid="{00000000-0010-0000-0C00-000006000000}" name="MAY" dataDxfId="43">
      <calculatedColumnFormula>tblIncome[[#Totals],[May]]-F107</calculatedColumnFormula>
    </tableColumn>
    <tableColumn id="7" xr3:uid="{00000000-0010-0000-0C00-000007000000}" name="JUN" dataDxfId="42">
      <calculatedColumnFormula>tblIncome[[#Totals],[June]]-G107</calculatedColumnFormula>
    </tableColumn>
    <tableColumn id="8" xr3:uid="{00000000-0010-0000-0C00-000008000000}" name="JUL" dataDxfId="41">
      <calculatedColumnFormula>tblIncome[[#Totals],[July]]-H107</calculatedColumnFormula>
    </tableColumn>
    <tableColumn id="9" xr3:uid="{00000000-0010-0000-0C00-000009000000}" name="AUG" dataDxfId="40">
      <calculatedColumnFormula>tblIncome[[#Totals],[Aug]]-I107</calculatedColumnFormula>
    </tableColumn>
    <tableColumn id="10" xr3:uid="{00000000-0010-0000-0C00-00000A000000}" name="SEP" dataDxfId="39">
      <calculatedColumnFormula>tblIncome[[#Totals],[Sept]]-J107</calculatedColumnFormula>
    </tableColumn>
    <tableColumn id="11" xr3:uid="{00000000-0010-0000-0C00-00000B000000}" name="OCT" dataDxfId="38">
      <calculatedColumnFormula>tblIncome[[#Totals],[Oct]]-K107</calculatedColumnFormula>
    </tableColumn>
    <tableColumn id="12" xr3:uid="{00000000-0010-0000-0C00-00000C000000}" name="NOV" dataDxfId="37">
      <calculatedColumnFormula>tblIncome[[#Totals],[Nov]]-L107</calculatedColumnFormula>
    </tableColumn>
    <tableColumn id="13" xr3:uid="{00000000-0010-0000-0C00-00000D000000}" name="DEC" dataDxfId="36">
      <calculatedColumnFormula>tblIncome[[#Totals],[Dec]]-M107</calculatedColumnFormula>
    </tableColumn>
    <tableColumn id="14" xr3:uid="{00000000-0010-0000-0C00-00000E000000}" name="YEAR" dataDxfId="35">
      <calculatedColumnFormula>tblIncome[[#Totals],[Year]]-N107</calculatedColumnFormula>
    </tableColumn>
    <tableColumn id="15" xr3:uid="{00000000-0010-0000-0C00-00000F000000}" name=" " dataDxfId="34"/>
  </tableColumns>
  <tableStyleInfo name="Personal Budget - Total" showFirstColumn="1" showLastColumn="0" showRowStripes="0" showColumnStripes="1"/>
  <extLst>
    <ext xmlns:x14="http://schemas.microsoft.com/office/spreadsheetml/2009/9/main" uri="{504A1905-F514-4f6f-8877-14C23A59335A}">
      <x14:table altText="Totals" altTextSummary="View your totals for the year, separated by month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Home" displayName="tblHome" ref="A16:O21" headerRowCount="0" totalsRowCount="1" headerRowDxfId="398" dataDxfId="397" totalsRowDxfId="396">
  <tableColumns count="15">
    <tableColumn id="1" xr3:uid="{00000000-0010-0000-0100-000001000000}" name="Home" totalsRowLabel="Total" dataDxfId="395" totalsRowDxfId="18" dataCellStyle="Normal 3"/>
    <tableColumn id="2" xr3:uid="{00000000-0010-0000-0100-000002000000}" name="Jan" totalsRowFunction="sum" dataDxfId="394" totalsRowDxfId="17" dataCellStyle="Normal 3"/>
    <tableColumn id="3" xr3:uid="{00000000-0010-0000-0100-000003000000}" name="Feb" totalsRowFunction="sum" dataDxfId="393" totalsRowDxfId="16" dataCellStyle="Normal 3"/>
    <tableColumn id="4" xr3:uid="{00000000-0010-0000-0100-000004000000}" name="March" totalsRowFunction="sum" dataDxfId="392" totalsRowDxfId="15" dataCellStyle="Normal 3"/>
    <tableColumn id="5" xr3:uid="{00000000-0010-0000-0100-000005000000}" name="April" totalsRowFunction="sum" dataDxfId="391" totalsRowDxfId="14" dataCellStyle="Normal 3"/>
    <tableColumn id="6" xr3:uid="{00000000-0010-0000-0100-000006000000}" name="May" totalsRowFunction="sum" dataDxfId="390" totalsRowDxfId="13" dataCellStyle="Normal 3"/>
    <tableColumn id="7" xr3:uid="{00000000-0010-0000-0100-000007000000}" name="June" totalsRowFunction="sum" dataDxfId="389" totalsRowDxfId="12" dataCellStyle="Normal 3"/>
    <tableColumn id="8" xr3:uid="{00000000-0010-0000-0100-000008000000}" name="July" totalsRowFunction="sum" dataDxfId="388" totalsRowDxfId="11" dataCellStyle="Normal 3"/>
    <tableColumn id="9" xr3:uid="{00000000-0010-0000-0100-000009000000}" name="Aug" totalsRowFunction="sum" dataDxfId="387" totalsRowDxfId="10" dataCellStyle="Normal 3"/>
    <tableColumn id="10" xr3:uid="{00000000-0010-0000-0100-00000A000000}" name="Sept" totalsRowFunction="sum" dataDxfId="386" totalsRowDxfId="9" dataCellStyle="Normal 3"/>
    <tableColumn id="11" xr3:uid="{00000000-0010-0000-0100-00000B000000}" name="Oct" totalsRowFunction="sum" dataDxfId="385" totalsRowDxfId="8" dataCellStyle="Normal 3"/>
    <tableColumn id="12" xr3:uid="{00000000-0010-0000-0100-00000C000000}" name="Nov" totalsRowFunction="sum" dataDxfId="384" totalsRowDxfId="7" dataCellStyle="Normal 3"/>
    <tableColumn id="13" xr3:uid="{00000000-0010-0000-0100-00000D000000}" name="Dec" totalsRowFunction="sum" dataDxfId="383" totalsRowDxfId="6" dataCellStyle="Normal 3"/>
    <tableColumn id="14" xr3:uid="{00000000-0010-0000-0100-00000E000000}" name="Year" totalsRowFunction="sum" dataDxfId="382" totalsRowDxfId="5" dataCellStyle="Normal 3">
      <calculatedColumnFormula>SUM(tblHome[[#This Row],[Jan]:[Dec]])</calculatedColumnFormula>
    </tableColumn>
    <tableColumn id="15" xr3:uid="{00000000-0010-0000-0100-00000F000000}" name="Column1" dataDxfId="381" totalsRowDxfId="4" dataCellStyle="Normal 3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Home Expenses" altTextSummary="Enter your home expenses for the year, separated by month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Daily" displayName="tblDaily" ref="A24:O30" headerRowCount="0" totalsRowCount="1" headerRowDxfId="380" dataDxfId="379" totalsRowDxfId="378">
  <tableColumns count="15">
    <tableColumn id="1" xr3:uid="{00000000-0010-0000-0200-000001000000}" name="Daily living" totalsRowLabel="Total" dataDxfId="377" totalsRowDxfId="376"/>
    <tableColumn id="2" xr3:uid="{00000000-0010-0000-0200-000002000000}" name="Jan" totalsRowFunction="sum" dataDxfId="375" totalsRowDxfId="374"/>
    <tableColumn id="3" xr3:uid="{00000000-0010-0000-0200-000003000000}" name="Feb" totalsRowFunction="sum" dataDxfId="373" totalsRowDxfId="372"/>
    <tableColumn id="4" xr3:uid="{00000000-0010-0000-0200-000004000000}" name="March" totalsRowFunction="sum" dataDxfId="371" totalsRowDxfId="370"/>
    <tableColumn id="5" xr3:uid="{00000000-0010-0000-0200-000005000000}" name="April" totalsRowFunction="sum" dataDxfId="369" totalsRowDxfId="368"/>
    <tableColumn id="6" xr3:uid="{00000000-0010-0000-0200-000006000000}" name="May" totalsRowFunction="sum" dataDxfId="367" totalsRowDxfId="366"/>
    <tableColumn id="7" xr3:uid="{00000000-0010-0000-0200-000007000000}" name="June" totalsRowFunction="sum" dataDxfId="365" totalsRowDxfId="364"/>
    <tableColumn id="8" xr3:uid="{00000000-0010-0000-0200-000008000000}" name="July" totalsRowFunction="sum" dataDxfId="363" totalsRowDxfId="362"/>
    <tableColumn id="9" xr3:uid="{00000000-0010-0000-0200-000009000000}" name="Aug" totalsRowFunction="sum" dataDxfId="361" totalsRowDxfId="360"/>
    <tableColumn id="10" xr3:uid="{00000000-0010-0000-0200-00000A000000}" name="Sept" totalsRowFunction="sum" dataDxfId="359" totalsRowDxfId="358"/>
    <tableColumn id="11" xr3:uid="{00000000-0010-0000-0200-00000B000000}" name="Oct" totalsRowFunction="sum" dataDxfId="357" totalsRowDxfId="356"/>
    <tableColumn id="12" xr3:uid="{00000000-0010-0000-0200-00000C000000}" name="Nov" totalsRowFunction="sum" dataDxfId="355" totalsRowDxfId="354"/>
    <tableColumn id="13" xr3:uid="{00000000-0010-0000-0200-00000D000000}" name="Dec" totalsRowFunction="sum" dataDxfId="353" totalsRowDxfId="352"/>
    <tableColumn id="14" xr3:uid="{00000000-0010-0000-0200-00000E000000}" name="Year" totalsRowFunction="sum" dataDxfId="351" totalsRowDxfId="350">
      <calculatedColumnFormula>SUM(tblDaily[[#This Row],[Jan]:[Dec]])</calculatedColumnFormula>
    </tableColumn>
    <tableColumn id="15" xr3:uid="{00000000-0010-0000-0200-00000F000000}" name="Column1" dataDxfId="349" totalsRowDxfId="348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Daily Living Expenses" altTextSummary="Enter your daily living expenses for the year, separated by month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Transportation" displayName="tblTransportation" ref="A33:O39" headerRowCount="0" totalsRowCount="1" headerRowDxfId="347" dataDxfId="346" totalsRowDxfId="345">
  <tableColumns count="15">
    <tableColumn id="1" xr3:uid="{00000000-0010-0000-0300-000001000000}" name="Transportation" totalsRowLabel="Total" dataDxfId="344" totalsRowDxfId="343"/>
    <tableColumn id="2" xr3:uid="{00000000-0010-0000-0300-000002000000}" name="Jan" totalsRowFunction="sum" dataDxfId="342" totalsRowDxfId="341"/>
    <tableColumn id="3" xr3:uid="{00000000-0010-0000-0300-000003000000}" name="Feb" totalsRowFunction="sum" dataDxfId="340" totalsRowDxfId="339"/>
    <tableColumn id="4" xr3:uid="{00000000-0010-0000-0300-000004000000}" name="March" totalsRowFunction="sum" dataDxfId="338" totalsRowDxfId="337"/>
    <tableColumn id="5" xr3:uid="{00000000-0010-0000-0300-000005000000}" name="April" totalsRowFunction="sum" dataDxfId="336" totalsRowDxfId="335"/>
    <tableColumn id="6" xr3:uid="{00000000-0010-0000-0300-000006000000}" name="May" totalsRowFunction="sum" dataDxfId="334" totalsRowDxfId="333"/>
    <tableColumn id="7" xr3:uid="{00000000-0010-0000-0300-000007000000}" name="June" totalsRowFunction="sum" dataDxfId="332" totalsRowDxfId="331"/>
    <tableColumn id="8" xr3:uid="{00000000-0010-0000-0300-000008000000}" name="July" totalsRowFunction="sum" dataDxfId="330" totalsRowDxfId="329"/>
    <tableColumn id="9" xr3:uid="{00000000-0010-0000-0300-000009000000}" name="Aug" totalsRowFunction="sum" dataDxfId="328" totalsRowDxfId="327"/>
    <tableColumn id="10" xr3:uid="{00000000-0010-0000-0300-00000A000000}" name="Sept" totalsRowFunction="sum" dataDxfId="326" totalsRowDxfId="325"/>
    <tableColumn id="11" xr3:uid="{00000000-0010-0000-0300-00000B000000}" name="Oct" totalsRowFunction="sum" dataDxfId="324" totalsRowDxfId="323"/>
    <tableColumn id="12" xr3:uid="{00000000-0010-0000-0300-00000C000000}" name="Nov" totalsRowFunction="sum" dataDxfId="322" totalsRowDxfId="321"/>
    <tableColumn id="13" xr3:uid="{00000000-0010-0000-0300-00000D000000}" name="Dec" totalsRowFunction="sum" dataDxfId="320" totalsRowDxfId="319"/>
    <tableColumn id="14" xr3:uid="{00000000-0010-0000-0300-00000E000000}" name="Year" totalsRowFunction="sum" dataDxfId="318" totalsRowDxfId="317">
      <calculatedColumnFormula>SUM(tblTransportation[[#This Row],[Jan]:[Dec]])</calculatedColumnFormula>
    </tableColumn>
    <tableColumn id="15" xr3:uid="{00000000-0010-0000-0300-00000F000000}" name="Column1" dataDxfId="316" totalsRowDxfId="315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Transportation expenses" altTextSummary="Enter your transportation expenses for the year, separated by month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Entertainment" displayName="tblEntertainment" ref="A42:O46" headerRowCount="0" totalsRowCount="1" headerRowDxfId="314" dataDxfId="313" totalsRowDxfId="312">
  <tableColumns count="15">
    <tableColumn id="1" xr3:uid="{00000000-0010-0000-0400-000001000000}" name="Entertainment" totalsRowLabel="Total" dataDxfId="311" totalsRowDxfId="310" dataCellStyle="Normal 3"/>
    <tableColumn id="2" xr3:uid="{00000000-0010-0000-0400-000002000000}" name="Jan" totalsRowFunction="sum" dataDxfId="309" totalsRowDxfId="308" dataCellStyle="Normal 3"/>
    <tableColumn id="3" xr3:uid="{00000000-0010-0000-0400-000003000000}" name="Feb" totalsRowFunction="sum" dataDxfId="307" totalsRowDxfId="306" dataCellStyle="Normal 3"/>
    <tableColumn id="4" xr3:uid="{00000000-0010-0000-0400-000004000000}" name="March" totalsRowFunction="sum" dataDxfId="305" totalsRowDxfId="304" dataCellStyle="Normal 3"/>
    <tableColumn id="5" xr3:uid="{00000000-0010-0000-0400-000005000000}" name="April" totalsRowFunction="sum" dataDxfId="303" totalsRowDxfId="302" dataCellStyle="Normal 3"/>
    <tableColumn id="6" xr3:uid="{00000000-0010-0000-0400-000006000000}" name="May" totalsRowFunction="sum" dataDxfId="301" totalsRowDxfId="300" dataCellStyle="Normal 3"/>
    <tableColumn id="7" xr3:uid="{00000000-0010-0000-0400-000007000000}" name="June" totalsRowFunction="sum" dataDxfId="299" totalsRowDxfId="298" dataCellStyle="Normal 3"/>
    <tableColumn id="8" xr3:uid="{00000000-0010-0000-0400-000008000000}" name="July" totalsRowFunction="sum" dataDxfId="297" totalsRowDxfId="296" dataCellStyle="Normal 3"/>
    <tableColumn id="9" xr3:uid="{00000000-0010-0000-0400-000009000000}" name="Aug" totalsRowFunction="sum" dataDxfId="295" totalsRowDxfId="294" dataCellStyle="Normal 3"/>
    <tableColumn id="10" xr3:uid="{00000000-0010-0000-0400-00000A000000}" name="Sept" totalsRowFunction="sum" dataDxfId="293" totalsRowDxfId="292" dataCellStyle="Normal 3"/>
    <tableColumn id="11" xr3:uid="{00000000-0010-0000-0400-00000B000000}" name="Oct" totalsRowFunction="sum" dataDxfId="291" totalsRowDxfId="290" dataCellStyle="Normal 3"/>
    <tableColumn id="12" xr3:uid="{00000000-0010-0000-0400-00000C000000}" name="Nov" totalsRowFunction="sum" dataDxfId="289" totalsRowDxfId="288" dataCellStyle="Normal 3"/>
    <tableColumn id="13" xr3:uid="{00000000-0010-0000-0400-00000D000000}" name="Dec" totalsRowFunction="sum" dataDxfId="287" totalsRowDxfId="286" dataCellStyle="Normal 3"/>
    <tableColumn id="14" xr3:uid="{00000000-0010-0000-0400-00000E000000}" name="Year" totalsRowFunction="sum" dataDxfId="285" totalsRowDxfId="284" dataCellStyle="Normal 3">
      <calculatedColumnFormula>SUM(tblEntertainment[[#This Row],[Jan]:[Dec]])</calculatedColumnFormula>
    </tableColumn>
    <tableColumn id="15" xr3:uid="{00000000-0010-0000-0400-00000F000000}" name="Column1" dataDxfId="283" totalsRowDxfId="282" dataCellStyle="Normal 3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Entertainment Expenses" altTextSummary="Enter your entertainment expenses for the year, separated by month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blHealth" displayName="tblHealth" ref="A49:O56" headerRowCount="0" totalsRowCount="1" headerRowDxfId="281" dataDxfId="280" totalsRowDxfId="279">
  <tableColumns count="15">
    <tableColumn id="1" xr3:uid="{00000000-0010-0000-0500-000001000000}" name="Health" totalsRowLabel="Total" dataDxfId="278" totalsRowDxfId="277" dataCellStyle="Normal 3"/>
    <tableColumn id="2" xr3:uid="{00000000-0010-0000-0500-000002000000}" name="Jan" totalsRowFunction="sum" dataDxfId="276" totalsRowDxfId="275" dataCellStyle="Normal 3"/>
    <tableColumn id="3" xr3:uid="{00000000-0010-0000-0500-000003000000}" name="Feb" totalsRowFunction="sum" dataDxfId="274" totalsRowDxfId="273" dataCellStyle="Normal 3"/>
    <tableColumn id="4" xr3:uid="{00000000-0010-0000-0500-000004000000}" name="March" totalsRowFunction="sum" dataDxfId="272" totalsRowDxfId="271" dataCellStyle="Normal 3"/>
    <tableColumn id="5" xr3:uid="{00000000-0010-0000-0500-000005000000}" name="April" totalsRowFunction="sum" dataDxfId="270" totalsRowDxfId="269" dataCellStyle="Normal 3"/>
    <tableColumn id="6" xr3:uid="{00000000-0010-0000-0500-000006000000}" name="May" totalsRowFunction="sum" dataDxfId="268" totalsRowDxfId="267" dataCellStyle="Normal 3"/>
    <tableColumn id="7" xr3:uid="{00000000-0010-0000-0500-000007000000}" name="June" totalsRowFunction="sum" dataDxfId="266" totalsRowDxfId="265" dataCellStyle="Normal 3"/>
    <tableColumn id="8" xr3:uid="{00000000-0010-0000-0500-000008000000}" name="July" totalsRowFunction="sum" dataDxfId="264" totalsRowDxfId="263" dataCellStyle="Normal 3"/>
    <tableColumn id="9" xr3:uid="{00000000-0010-0000-0500-000009000000}" name="Aug" totalsRowFunction="sum" dataDxfId="262" totalsRowDxfId="261" dataCellStyle="Normal 3"/>
    <tableColumn id="10" xr3:uid="{00000000-0010-0000-0500-00000A000000}" name="Sept" totalsRowFunction="sum" dataDxfId="260" totalsRowDxfId="259" dataCellStyle="Normal 3"/>
    <tableColumn id="11" xr3:uid="{00000000-0010-0000-0500-00000B000000}" name="Oct" totalsRowFunction="sum" dataDxfId="258" totalsRowDxfId="257" dataCellStyle="Normal 3"/>
    <tableColumn id="12" xr3:uid="{00000000-0010-0000-0500-00000C000000}" name="Nov" totalsRowFunction="sum" dataDxfId="256" totalsRowDxfId="255" dataCellStyle="Normal 3"/>
    <tableColumn id="13" xr3:uid="{00000000-0010-0000-0500-00000D000000}" name="Dec" totalsRowFunction="sum" dataDxfId="254" totalsRowDxfId="253" dataCellStyle="Normal 3"/>
    <tableColumn id="14" xr3:uid="{00000000-0010-0000-0500-00000E000000}" name="Year" totalsRowFunction="sum" dataDxfId="252" totalsRowDxfId="251" dataCellStyle="Normal 3">
      <calculatedColumnFormula>SUM(tblHealth[[#This Row],[Jan]:[Dec]])</calculatedColumnFormula>
    </tableColumn>
    <tableColumn id="15" xr3:uid="{00000000-0010-0000-0500-00000F000000}" name="Column1" dataDxfId="250" totalsRowDxfId="249" dataCellStyle="Normal 3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Health Expenses" altTextSummary="Enter your health expenses for the year, separated by month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blVacations" displayName="tblVacations" ref="A59:O65" headerRowCount="0" totalsRowCount="1" headerRowDxfId="248" dataDxfId="247" totalsRowDxfId="246">
  <tableColumns count="15">
    <tableColumn id="1" xr3:uid="{00000000-0010-0000-0600-000001000000}" name="Vacations" totalsRowLabel="Total" dataDxfId="245" totalsRowDxfId="244"/>
    <tableColumn id="2" xr3:uid="{00000000-0010-0000-0600-000002000000}" name="Jan" totalsRowFunction="sum" dataDxfId="243" totalsRowDxfId="242"/>
    <tableColumn id="3" xr3:uid="{00000000-0010-0000-0600-000003000000}" name="Feb" totalsRowFunction="sum" dataDxfId="241" totalsRowDxfId="240"/>
    <tableColumn id="4" xr3:uid="{00000000-0010-0000-0600-000004000000}" name="March" totalsRowFunction="sum" dataDxfId="239" totalsRowDxfId="238"/>
    <tableColumn id="5" xr3:uid="{00000000-0010-0000-0600-000005000000}" name="April" totalsRowFunction="sum" dataDxfId="237" totalsRowDxfId="236"/>
    <tableColumn id="6" xr3:uid="{00000000-0010-0000-0600-000006000000}" name="May" totalsRowFunction="sum" dataDxfId="235" totalsRowDxfId="234"/>
    <tableColumn id="7" xr3:uid="{00000000-0010-0000-0600-000007000000}" name="June" totalsRowFunction="sum" dataDxfId="233" totalsRowDxfId="232"/>
    <tableColumn id="8" xr3:uid="{00000000-0010-0000-0600-000008000000}" name="July" totalsRowFunction="sum" dataDxfId="231" totalsRowDxfId="230"/>
    <tableColumn id="9" xr3:uid="{00000000-0010-0000-0600-000009000000}" name="Aug" totalsRowFunction="sum" dataDxfId="229" totalsRowDxfId="228"/>
    <tableColumn id="10" xr3:uid="{00000000-0010-0000-0600-00000A000000}" name="Sept" totalsRowFunction="sum" dataDxfId="227" totalsRowDxfId="226"/>
    <tableColumn id="11" xr3:uid="{00000000-0010-0000-0600-00000B000000}" name="Oct" totalsRowFunction="sum" dataDxfId="225" totalsRowDxfId="224"/>
    <tableColumn id="12" xr3:uid="{00000000-0010-0000-0600-00000C000000}" name="Nov" totalsRowFunction="sum" dataDxfId="223" totalsRowDxfId="222"/>
    <tableColumn id="13" xr3:uid="{00000000-0010-0000-0600-00000D000000}" name="Dec" totalsRowFunction="sum" dataDxfId="221" totalsRowDxfId="220"/>
    <tableColumn id="14" xr3:uid="{00000000-0010-0000-0600-00000E000000}" name="Year" totalsRowFunction="sum" dataDxfId="219" totalsRowDxfId="218">
      <calculatedColumnFormula>SUM(tblVacations[[#This Row],[Jan]:[Dec]])</calculatedColumnFormula>
    </tableColumn>
    <tableColumn id="15" xr3:uid="{00000000-0010-0000-0600-00000F000000}" name="Column1" dataDxfId="217" totalsRowDxfId="216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Vacation Expenses" altTextSummary="Enter your vacation expenses for the year, separated by month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blRecreation" displayName="tblRecreation" ref="A68:O72" headerRowCount="0" totalsRowCount="1" headerRowDxfId="215" dataDxfId="214" totalsRowDxfId="213">
  <tableColumns count="15">
    <tableColumn id="1" xr3:uid="{00000000-0010-0000-0700-000001000000}" name="Recreation" totalsRowLabel="Total" dataDxfId="212" totalsRowDxfId="211"/>
    <tableColumn id="2" xr3:uid="{00000000-0010-0000-0700-000002000000}" name="Jan" totalsRowFunction="sum" dataDxfId="210" totalsRowDxfId="209"/>
    <tableColumn id="3" xr3:uid="{00000000-0010-0000-0700-000003000000}" name="Feb" totalsRowFunction="sum" dataDxfId="208" totalsRowDxfId="207"/>
    <tableColumn id="4" xr3:uid="{00000000-0010-0000-0700-000004000000}" name="March" totalsRowFunction="sum" dataDxfId="206" totalsRowDxfId="205"/>
    <tableColumn id="5" xr3:uid="{00000000-0010-0000-0700-000005000000}" name="April" totalsRowFunction="sum" dataDxfId="204" totalsRowDxfId="203"/>
    <tableColumn id="6" xr3:uid="{00000000-0010-0000-0700-000006000000}" name="May" totalsRowFunction="sum" dataDxfId="202" totalsRowDxfId="201"/>
    <tableColumn id="7" xr3:uid="{00000000-0010-0000-0700-000007000000}" name="June" totalsRowFunction="sum" dataDxfId="200" totalsRowDxfId="199"/>
    <tableColumn id="8" xr3:uid="{00000000-0010-0000-0700-000008000000}" name="July" totalsRowFunction="sum" dataDxfId="198" totalsRowDxfId="197"/>
    <tableColumn id="9" xr3:uid="{00000000-0010-0000-0700-000009000000}" name="Aug" totalsRowFunction="sum" dataDxfId="196" totalsRowDxfId="195"/>
    <tableColumn id="10" xr3:uid="{00000000-0010-0000-0700-00000A000000}" name="Sept" totalsRowFunction="sum" dataDxfId="194" totalsRowDxfId="193"/>
    <tableColumn id="11" xr3:uid="{00000000-0010-0000-0700-00000B000000}" name="Oct" totalsRowFunction="sum" dataDxfId="192" totalsRowDxfId="191"/>
    <tableColumn id="12" xr3:uid="{00000000-0010-0000-0700-00000C000000}" name="Nov" totalsRowFunction="sum" dataDxfId="190" totalsRowDxfId="189"/>
    <tableColumn id="13" xr3:uid="{00000000-0010-0000-0700-00000D000000}" name="Dec" totalsRowFunction="sum" dataDxfId="188" totalsRowDxfId="187"/>
    <tableColumn id="14" xr3:uid="{00000000-0010-0000-0700-00000E000000}" name="Year" totalsRowFunction="sum" dataDxfId="186" totalsRowDxfId="185">
      <calculatedColumnFormula>SUM(tblRecreation[[#This Row],[Jan]:[Dec]])</calculatedColumnFormula>
    </tableColumn>
    <tableColumn id="15" xr3:uid="{00000000-0010-0000-0700-00000F000000}" name="Column1" dataDxfId="184" totalsRowDxfId="183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Recreation Expenses" altTextSummary="Enter your recreation expenses for the year, separated by month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blDues" displayName="tblDues" ref="A75:O82" headerRowCount="0" totalsRowCount="1" headerRowDxfId="182" dataDxfId="181" totalsRowDxfId="180">
  <tableColumns count="15">
    <tableColumn id="1" xr3:uid="{00000000-0010-0000-0800-000001000000}" name="Dues/subscriptions" totalsRowLabel="Total" dataDxfId="179" totalsRowDxfId="178"/>
    <tableColumn id="2" xr3:uid="{00000000-0010-0000-0800-000002000000}" name="Jan" totalsRowFunction="sum" dataDxfId="177" totalsRowDxfId="176"/>
    <tableColumn id="3" xr3:uid="{00000000-0010-0000-0800-000003000000}" name="Feb" totalsRowFunction="sum" dataDxfId="175" totalsRowDxfId="174"/>
    <tableColumn id="4" xr3:uid="{00000000-0010-0000-0800-000004000000}" name="March" totalsRowFunction="sum" dataDxfId="173" totalsRowDxfId="172"/>
    <tableColumn id="5" xr3:uid="{00000000-0010-0000-0800-000005000000}" name="April" totalsRowFunction="sum" dataDxfId="171" totalsRowDxfId="170"/>
    <tableColumn id="6" xr3:uid="{00000000-0010-0000-0800-000006000000}" name="May" totalsRowFunction="sum" dataDxfId="169" totalsRowDxfId="168"/>
    <tableColumn id="7" xr3:uid="{00000000-0010-0000-0800-000007000000}" name="June" totalsRowFunction="sum" dataDxfId="167" totalsRowDxfId="166"/>
    <tableColumn id="8" xr3:uid="{00000000-0010-0000-0800-000008000000}" name="July" totalsRowFunction="sum" dataDxfId="165" totalsRowDxfId="164"/>
    <tableColumn id="9" xr3:uid="{00000000-0010-0000-0800-000009000000}" name="Aug" totalsRowFunction="sum" dataDxfId="163" totalsRowDxfId="162"/>
    <tableColumn id="10" xr3:uid="{00000000-0010-0000-0800-00000A000000}" name="Sept" totalsRowFunction="sum" dataDxfId="161" totalsRowDxfId="160"/>
    <tableColumn id="11" xr3:uid="{00000000-0010-0000-0800-00000B000000}" name="Oct" totalsRowFunction="sum" dataDxfId="159" totalsRowDxfId="158"/>
    <tableColumn id="12" xr3:uid="{00000000-0010-0000-0800-00000C000000}" name="Nov" totalsRowFunction="sum" dataDxfId="157" totalsRowDxfId="156"/>
    <tableColumn id="13" xr3:uid="{00000000-0010-0000-0800-00000D000000}" name="Dec" totalsRowFunction="sum" dataDxfId="155" totalsRowDxfId="154"/>
    <tableColumn id="14" xr3:uid="{00000000-0010-0000-0800-00000E000000}" name="Year" totalsRowFunction="sum" dataDxfId="153" totalsRowDxfId="152">
      <calculatedColumnFormula>SUM(tblDues[[#This Row],[Jan]:[Dec]])</calculatedColumnFormula>
    </tableColumn>
    <tableColumn id="15" xr3:uid="{00000000-0010-0000-0800-00000F000000}" name="Column1" dataDxfId="151" totalsRowDxfId="150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Dues &amp; Subscription Expenses" altTextSummary="Enter your dues &amp; subscription expenses for the year, separated by month."/>
    </ext>
  </extLst>
</table>
</file>

<file path=xl/theme/theme1.xml><?xml version="1.0" encoding="utf-8"?>
<a:theme xmlns:a="http://schemas.openxmlformats.org/drawingml/2006/main" name="Office Theme">
  <a:themeElements>
    <a:clrScheme name="Monthly College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67BCD1"/>
      </a:accent1>
      <a:accent2>
        <a:srgbClr val="F09912"/>
      </a:accent2>
      <a:accent3>
        <a:srgbClr val="6ECC9E"/>
      </a:accent3>
      <a:accent4>
        <a:srgbClr val="EB4A17"/>
      </a:accent4>
      <a:accent5>
        <a:srgbClr val="9942AC"/>
      </a:accent5>
      <a:accent6>
        <a:srgbClr val="F749A2"/>
      </a:accent6>
      <a:hlink>
        <a:srgbClr val="67BCD1"/>
      </a:hlink>
      <a:folHlink>
        <a:srgbClr val="9942AC"/>
      </a:folHlink>
    </a:clrScheme>
    <a:fontScheme name="Monthly College Budget">
      <a:majorFont>
        <a:latin typeface="Cambria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ney.com/average-americans-annual-budget-college-grad/" TargetMode="Externa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autoPageBreaks="0" fitToPage="1"/>
  </sheetPr>
  <dimension ref="A1:O109"/>
  <sheetViews>
    <sheetView showGridLines="0" tabSelected="1" workbookViewId="0">
      <pane ySplit="12" topLeftCell="A13" activePane="bottomLeft" state="frozen"/>
      <selection activeCell="D12" sqref="D12"/>
      <selection pane="bottomLeft" activeCell="B9" sqref="B9"/>
    </sheetView>
  </sheetViews>
  <sheetFormatPr defaultColWidth="9" defaultRowHeight="15" x14ac:dyDescent="0.3"/>
  <cols>
    <col min="1" max="1" width="25.7109375" style="12" customWidth="1"/>
    <col min="2" max="13" width="11.140625" style="29" customWidth="1"/>
    <col min="14" max="14" width="12.42578125" style="29" customWidth="1"/>
    <col min="15" max="15" width="9.140625" style="12" customWidth="1"/>
    <col min="16" max="16384" width="9" style="12"/>
  </cols>
  <sheetData>
    <row r="1" spans="1:15" ht="18" x14ac:dyDescent="0.35">
      <c r="B1" s="30"/>
      <c r="C1" s="30"/>
      <c r="D1" s="30" t="s">
        <v>100</v>
      </c>
      <c r="E1" s="12"/>
      <c r="F1" s="12"/>
      <c r="G1" s="30"/>
      <c r="H1" s="34" t="s">
        <v>99</v>
      </c>
      <c r="I1" s="30"/>
      <c r="J1" s="5"/>
      <c r="K1" s="5"/>
      <c r="L1" s="5"/>
      <c r="M1" s="5"/>
    </row>
    <row r="2" spans="1:15" ht="27" x14ac:dyDescent="0.3">
      <c r="A2" s="31" t="s">
        <v>98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27.75" thickBot="1" x14ac:dyDescent="0.3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x14ac:dyDescent="0.3">
      <c r="A4" s="13" t="s">
        <v>12</v>
      </c>
      <c r="B4" s="14">
        <f>SUM(tblMisc[[#Totals],[Jan]],tblFinancial[[#Totals],[Jan]],tblPersonal[[#Totals],[Jan]],tblDues[[#Totals],[Jan]],tblRecreation[[#Totals],[Jan]],tblVacations[[#Totals],[Jan]],tblHealth[[#Totals],[Jan]],tblEntertainment[[#Totals],[Jan]],tblTransportation[[#Totals],[Jan]],tblDaily[[#Totals],[Jan]],tblHome[[#Totals],[Jan]])</f>
        <v>0</v>
      </c>
      <c r="C4" s="15">
        <f>SUM(tblMisc[[#Totals],[Feb]],tblFinancial[[#Totals],[Feb]],tblPersonal[[#Totals],[Feb]],tblDues[[#Totals],[Feb]],tblRecreation[[#Totals],[Feb]],tblVacations[[#Totals],[Feb]],tblHealth[[#Totals],[Feb]],tblEntertainment[[#Totals],[Feb]],tblTransportation[[#Totals],[Feb]],tblDaily[[#Totals],[Feb]],tblHome[[#Totals],[Feb]])</f>
        <v>0</v>
      </c>
      <c r="D4" s="14">
        <f>SUM(tblMisc[[#Totals],[March]],tblFinancial[[#Totals],[March]],tblPersonal[[#Totals],[March]],tblDues[[#Totals],[March]],tblRecreation[[#Totals],[March]],tblVacations[[#Totals],[March]],tblHealth[[#Totals],[March]],tblEntertainment[[#Totals],[March]],tblTransportation[[#Totals],[March]],tblDaily[[#Totals],[March]],tblHome[[#Totals],[March]])</f>
        <v>0</v>
      </c>
      <c r="E4" s="15">
        <f>SUM(tblMisc[[#Totals],[April]],tblFinancial[[#Totals],[April]],tblPersonal[[#Totals],[April]],tblDues[[#Totals],[April]],tblRecreation[[#Totals],[April]],tblVacations[[#Totals],[April]],tblHealth[[#Totals],[April]],tblEntertainment[[#Totals],[April]],tblTransportation[[#Totals],[April]],tblDaily[[#Totals],[April]],tblHome[[#Totals],[April]])</f>
        <v>0</v>
      </c>
      <c r="F4" s="14">
        <f>SUM(tblMisc[[#Totals],[May]],tblFinancial[[#Totals],[May]],tblPersonal[[#Totals],[May]],tblDues[[#Totals],[May]],tblRecreation[[#Totals],[May]],tblVacations[[#Totals],[May]],tblHealth[[#Totals],[May]],tblEntertainment[[#Totals],[May]],tblTransportation[[#Totals],[May]],tblDaily[[#Totals],[May]],tblHome[[#Totals],[May]])</f>
        <v>0</v>
      </c>
      <c r="G4" s="15">
        <f>SUM(tblMisc[[#Totals],[June]],tblFinancial[[#Totals],[June]],tblPersonal[[#Totals],[June]],tblDues[[#Totals],[June]],tblRecreation[[#Totals],[June]],tblVacations[[#Totals],[June]],tblHealth[[#Totals],[June]],tblEntertainment[[#Totals],[June]],tblTransportation[[#Totals],[June]],tblDaily[[#Totals],[June]],tblHome[[#Totals],[June]])</f>
        <v>0</v>
      </c>
      <c r="H4" s="14">
        <f>SUM(tblMisc[[#Totals],[July]],tblFinancial[[#Totals],[July]],tblPersonal[[#Totals],[July]],tblDues[[#Totals],[July]],tblRecreation[[#Totals],[July]],tblVacations[[#Totals],[July]],tblHealth[[#Totals],[July]],tblEntertainment[[#Totals],[July]],tblTransportation[[#Totals],[July]],tblDaily[[#Totals],[July]],tblHome[[#Totals],[July]])</f>
        <v>0</v>
      </c>
      <c r="I4" s="15">
        <f>SUM(tblMisc[[#Totals],[Aug]],tblFinancial[[#Totals],[Aug]],tblPersonal[[#Totals],[Aug]],tblDues[[#Totals],[Aug]],tblRecreation[[#Totals],[Aug]],tblVacations[[#Totals],[Aug]],tblHealth[[#Totals],[Aug]],tblEntertainment[[#Totals],[Aug]],tblTransportation[[#Totals],[Aug]],tblDaily[[#Totals],[Aug]],tblHome[[#Totals],[Aug]])</f>
        <v>0</v>
      </c>
      <c r="J4" s="14">
        <f>SUM(tblMisc[[#Totals],[Sept]],tblFinancial[[#Totals],[Sept]],tblPersonal[[#Totals],[Sept]],tblDues[[#Totals],[Sept]],tblRecreation[[#Totals],[Sept]],tblVacations[[#Totals],[Sept]],tblHealth[[#Totals],[Sept]],tblEntertainment[[#Totals],[Sept]],tblTransportation[[#Totals],[Sept]],tblDaily[[#Totals],[Sept]],tblHome[[#Totals],[Sept]])</f>
        <v>0</v>
      </c>
      <c r="K4" s="15">
        <f>SUM(tblMisc[[#Totals],[Oct]],tblFinancial[[#Totals],[Oct]],tblPersonal[[#Totals],[Oct]],tblDues[[#Totals],[Oct]],tblRecreation[[#Totals],[Oct]],tblVacations[[#Totals],[Oct]],tblHealth[[#Totals],[Oct]],tblEntertainment[[#Totals],[Oct]],tblTransportation[[#Totals],[Oct]],tblDaily[[#Totals],[Oct]],tblHome[[#Totals],[Oct]])</f>
        <v>0</v>
      </c>
      <c r="L4" s="14">
        <f>SUM(tblMisc[[#Totals],[Nov]],tblFinancial[[#Totals],[Nov]],tblPersonal[[#Totals],[Nov]],tblDues[[#Totals],[Nov]],tblRecreation[[#Totals],[Nov]],tblVacations[[#Totals],[Nov]],tblHealth[[#Totals],[Nov]],tblEntertainment[[#Totals],[Nov]],tblTransportation[[#Totals],[Nov]],tblDaily[[#Totals],[Nov]],tblHome[[#Totals],[Nov]])</f>
        <v>0</v>
      </c>
      <c r="M4" s="15">
        <f>SUM(tblMisc[[#Totals],[Dec]],tblFinancial[[#Totals],[Dec]],tblPersonal[[#Totals],[Dec]],tblDues[[#Totals],[Dec]],tblRecreation[[#Totals],[Dec]],tblVacations[[#Totals],[Dec]],tblHealth[[#Totals],[Dec]],tblEntertainment[[#Totals],[Dec]],tblTransportation[[#Totals],[Dec]],tblDaily[[#Totals],[Dec]],tblHome[[#Totals],[Dec]])</f>
        <v>0</v>
      </c>
      <c r="N4" s="14">
        <f>SUM(tblMisc[[#Totals],[Year]],tblFinancial[[#Totals],[Year]],tblPersonal[[#Totals],[Year]],tblDues[[#Totals],[Year]],tblRecreation[[#Totals],[Year]],tblVacations[[#Totals],[Year]],tblHealth[[#Totals],[Year]],tblEntertainment[[#Totals],[Year]],tblTransportation[[#Totals],[Year]],tblDaily[[#Totals],[Year]],tblHome[[#Totals],[Year]])</f>
        <v>0</v>
      </c>
      <c r="O4" s="16"/>
    </row>
    <row r="5" spans="1:15" ht="15.75" thickBot="1" x14ac:dyDescent="0.35">
      <c r="A5" s="17" t="s">
        <v>13</v>
      </c>
      <c r="B5" s="18">
        <f>tblIncome[[#Totals],[Jan]]-B4</f>
        <v>0</v>
      </c>
      <c r="C5" s="19">
        <f>tblIncome[[#Totals],[Feb]]-C4</f>
        <v>0</v>
      </c>
      <c r="D5" s="18">
        <f>tblIncome[[#Totals],[March]]-D4</f>
        <v>0</v>
      </c>
      <c r="E5" s="19">
        <f>tblIncome[[#Totals],[April]]-E4</f>
        <v>0</v>
      </c>
      <c r="F5" s="18">
        <f>tblIncome[[#Totals],[May]]-F4</f>
        <v>0</v>
      </c>
      <c r="G5" s="19">
        <f>tblIncome[[#Totals],[June]]-G4</f>
        <v>0</v>
      </c>
      <c r="H5" s="18">
        <f>tblIncome[[#Totals],[July]]-H4</f>
        <v>0</v>
      </c>
      <c r="I5" s="19">
        <f>tblIncome[[#Totals],[Aug]]-I4</f>
        <v>0</v>
      </c>
      <c r="J5" s="18">
        <f>tblIncome[[#Totals],[Sept]]-J4</f>
        <v>0</v>
      </c>
      <c r="K5" s="19">
        <f>tblIncome[[#Totals],[Oct]]-K4</f>
        <v>0</v>
      </c>
      <c r="L5" s="18">
        <f>tblIncome[[#Totals],[Nov]]-L4</f>
        <v>0</v>
      </c>
      <c r="M5" s="19">
        <f>tblIncome[[#Totals],[Dec]]-M4</f>
        <v>0</v>
      </c>
      <c r="N5" s="18">
        <f>tblIncome[[#Totals],[Year]]-N4</f>
        <v>0</v>
      </c>
      <c r="O5" s="20"/>
    </row>
    <row r="6" spans="1:15" x14ac:dyDescent="0.3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ht="15.75" thickBot="1" x14ac:dyDescent="0.35">
      <c r="A7" s="21" t="s">
        <v>14</v>
      </c>
      <c r="B7" s="22" t="s">
        <v>9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/>
    </row>
    <row r="8" spans="1:15" x14ac:dyDescent="0.3">
      <c r="A8" s="23" t="s">
        <v>27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 t="s">
        <v>28</v>
      </c>
    </row>
    <row r="9" spans="1:15" x14ac:dyDescent="0.3">
      <c r="A9" s="11" t="s">
        <v>29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>
        <f>SUM(tblIncome[[#This Row],[Jan]:[Dec]])</f>
        <v>0</v>
      </c>
      <c r="O9" s="10"/>
    </row>
    <row r="10" spans="1:15" x14ac:dyDescent="0.3">
      <c r="A10" s="11" t="s">
        <v>30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>SUM(tblIncome[[#This Row],[Jan]:[Dec]])</f>
        <v>0</v>
      </c>
      <c r="O10" s="10"/>
    </row>
    <row r="11" spans="1:15" x14ac:dyDescent="0.3">
      <c r="A11" s="11" t="s">
        <v>31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f>SUM(tblIncome[[#This Row],[Jan]:[Dec]])</f>
        <v>0</v>
      </c>
      <c r="O11" s="10"/>
    </row>
    <row r="12" spans="1:15" x14ac:dyDescent="0.3">
      <c r="A12" s="32" t="s">
        <v>32</v>
      </c>
      <c r="B12" s="33">
        <f>SUBTOTAL(109,tblIncome[Jan])</f>
        <v>0</v>
      </c>
      <c r="C12" s="33">
        <f>SUBTOTAL(109,tblIncome[Feb])</f>
        <v>0</v>
      </c>
      <c r="D12" s="33">
        <f>SUBTOTAL(109,tblIncome[March])</f>
        <v>0</v>
      </c>
      <c r="E12" s="33">
        <f>SUBTOTAL(109,tblIncome[April])</f>
        <v>0</v>
      </c>
      <c r="F12" s="33">
        <f>SUBTOTAL(109,tblIncome[May])</f>
        <v>0</v>
      </c>
      <c r="G12" s="33">
        <f>SUBTOTAL(109,tblIncome[June])</f>
        <v>0</v>
      </c>
      <c r="H12" s="33">
        <f>SUBTOTAL(109,tblIncome[July])</f>
        <v>0</v>
      </c>
      <c r="I12" s="33">
        <f>SUBTOTAL(109,tblIncome[Aug])</f>
        <v>0</v>
      </c>
      <c r="J12" s="33">
        <f>SUBTOTAL(109,tblIncome[Sept])</f>
        <v>0</v>
      </c>
      <c r="K12" s="33">
        <f>SUBTOTAL(109,tblIncome[Oct])</f>
        <v>0</v>
      </c>
      <c r="L12" s="33">
        <f>SUBTOTAL(109,tblIncome[Nov])</f>
        <v>0</v>
      </c>
      <c r="M12" s="33">
        <f>SUBTOTAL(109,tblIncome[Dec])</f>
        <v>0</v>
      </c>
      <c r="N12" s="33">
        <f>SUBTOTAL(109,tblIncome[Year])</f>
        <v>0</v>
      </c>
      <c r="O12" s="33"/>
    </row>
    <row r="13" spans="1:15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5.75" thickBot="1" x14ac:dyDescent="0.35">
      <c r="A14" s="25" t="s">
        <v>33</v>
      </c>
      <c r="B14" s="26" t="s">
        <v>9</v>
      </c>
      <c r="C14" s="26" t="s">
        <v>15</v>
      </c>
      <c r="D14" s="26" t="s">
        <v>16</v>
      </c>
      <c r="E14" s="26" t="s">
        <v>17</v>
      </c>
      <c r="F14" s="26" t="s">
        <v>18</v>
      </c>
      <c r="G14" s="26" t="s">
        <v>19</v>
      </c>
      <c r="H14" s="26" t="s">
        <v>20</v>
      </c>
      <c r="I14" s="26" t="s">
        <v>21</v>
      </c>
      <c r="J14" s="26" t="s">
        <v>22</v>
      </c>
      <c r="K14" s="26" t="s">
        <v>23</v>
      </c>
      <c r="L14" s="26" t="s">
        <v>24</v>
      </c>
      <c r="M14" s="26" t="s">
        <v>25</v>
      </c>
      <c r="N14" s="26" t="s">
        <v>26</v>
      </c>
      <c r="O14" s="26"/>
    </row>
    <row r="15" spans="1:15" x14ac:dyDescent="0.3">
      <c r="A15" s="27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x14ac:dyDescent="0.3">
      <c r="A16" s="11" t="s">
        <v>97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SUM(tblHome[[#This Row],[Jan]:[Dec]])</f>
        <v>0</v>
      </c>
      <c r="O16" s="10"/>
    </row>
    <row r="17" spans="1:15" x14ac:dyDescent="0.3">
      <c r="A17" s="11" t="s">
        <v>35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SUM(tblHome[[#This Row],[Jan]:[Dec]])</f>
        <v>0</v>
      </c>
      <c r="O17" s="10"/>
    </row>
    <row r="18" spans="1:15" x14ac:dyDescent="0.3">
      <c r="A18" s="11" t="s">
        <v>36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f>SUM(tblHome[[#This Row],[Jan]:[Dec]])</f>
        <v>0</v>
      </c>
      <c r="O18" s="10"/>
    </row>
    <row r="19" spans="1:15" x14ac:dyDescent="0.3">
      <c r="A19" s="11" t="s">
        <v>37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>SUM(tblHome[[#This Row],[Jan]:[Dec]])</f>
        <v>0</v>
      </c>
      <c r="O19" s="10"/>
    </row>
    <row r="20" spans="1:15" x14ac:dyDescent="0.3">
      <c r="A20" s="11" t="s">
        <v>38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f>SUM(tblHome[[#This Row],[Jan]:[Dec]])</f>
        <v>0</v>
      </c>
      <c r="O20" s="10"/>
    </row>
    <row r="21" spans="1:15" x14ac:dyDescent="0.3">
      <c r="A21" s="32" t="s">
        <v>32</v>
      </c>
      <c r="B21" s="33">
        <f>SUBTOTAL(109,tblHome[Jan])</f>
        <v>0</v>
      </c>
      <c r="C21" s="33">
        <f>SUBTOTAL(109,tblHome[Feb])</f>
        <v>0</v>
      </c>
      <c r="D21" s="33">
        <f>SUBTOTAL(109,tblHome[March])</f>
        <v>0</v>
      </c>
      <c r="E21" s="33">
        <f>SUBTOTAL(109,tblHome[April])</f>
        <v>0</v>
      </c>
      <c r="F21" s="33">
        <f>SUBTOTAL(109,tblHome[May])</f>
        <v>0</v>
      </c>
      <c r="G21" s="33">
        <f>SUBTOTAL(109,tblHome[June])</f>
        <v>0</v>
      </c>
      <c r="H21" s="33">
        <f>SUBTOTAL(109,tblHome[July])</f>
        <v>0</v>
      </c>
      <c r="I21" s="33">
        <f>SUBTOTAL(109,tblHome[Aug])</f>
        <v>0</v>
      </c>
      <c r="J21" s="33">
        <f>SUBTOTAL(109,tblHome[Sept])</f>
        <v>0</v>
      </c>
      <c r="K21" s="33">
        <f>SUBTOTAL(109,tblHome[Oct])</f>
        <v>0</v>
      </c>
      <c r="L21" s="33">
        <f>SUBTOTAL(109,tblHome[Nov])</f>
        <v>0</v>
      </c>
      <c r="M21" s="33">
        <f>SUBTOTAL(109,tblHome[Dec])</f>
        <v>0</v>
      </c>
      <c r="N21" s="33">
        <f>SUBTOTAL(109,tblHome[Year])</f>
        <v>0</v>
      </c>
      <c r="O21" s="33"/>
    </row>
    <row r="22" spans="1:15" x14ac:dyDescent="0.3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3">
      <c r="A23" s="27" t="s">
        <v>39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3">
      <c r="A24" s="11" t="s">
        <v>40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f>SUM(tblDaily[[#This Row],[Jan]:[Dec]])</f>
        <v>0</v>
      </c>
      <c r="O24" s="10"/>
    </row>
    <row r="25" spans="1:15" x14ac:dyDescent="0.3">
      <c r="A25" s="11" t="s">
        <v>41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>SUM(tblDaily[[#This Row],[Jan]:[Dec]])</f>
        <v>0</v>
      </c>
      <c r="O25" s="10"/>
    </row>
    <row r="26" spans="1:15" x14ac:dyDescent="0.3">
      <c r="A26" s="11" t="s">
        <v>42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f>SUM(tblDaily[[#This Row],[Jan]:[Dec]])</f>
        <v>0</v>
      </c>
      <c r="O26" s="10"/>
    </row>
    <row r="27" spans="1:15" x14ac:dyDescent="0.3">
      <c r="A27" s="11" t="s">
        <v>43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f>SUM(tblDaily[[#This Row],[Jan]:[Dec]])</f>
        <v>0</v>
      </c>
      <c r="O27" s="10"/>
    </row>
    <row r="28" spans="1:15" x14ac:dyDescent="0.3">
      <c r="A28" s="11" t="s">
        <v>44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>SUM(tblDaily[[#This Row],[Jan]:[Dec]])</f>
        <v>0</v>
      </c>
      <c r="O28" s="10"/>
    </row>
    <row r="29" spans="1:15" x14ac:dyDescent="0.3">
      <c r="A29" s="11" t="s">
        <v>45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>
        <f>SUM(tblDaily[[#This Row],[Jan]:[Dec]])</f>
        <v>0</v>
      </c>
      <c r="O29" s="10"/>
    </row>
    <row r="30" spans="1:15" x14ac:dyDescent="0.3">
      <c r="A30" s="32" t="s">
        <v>32</v>
      </c>
      <c r="B30" s="33">
        <f>SUBTOTAL(109,tblDaily[Jan])</f>
        <v>0</v>
      </c>
      <c r="C30" s="33">
        <f>SUBTOTAL(109,tblDaily[Feb])</f>
        <v>0</v>
      </c>
      <c r="D30" s="33">
        <f>SUBTOTAL(109,tblDaily[March])</f>
        <v>0</v>
      </c>
      <c r="E30" s="33">
        <f>SUBTOTAL(109,tblDaily[April])</f>
        <v>0</v>
      </c>
      <c r="F30" s="33">
        <f>SUBTOTAL(109,tblDaily[May])</f>
        <v>0</v>
      </c>
      <c r="G30" s="33">
        <f>SUBTOTAL(109,tblDaily[June])</f>
        <v>0</v>
      </c>
      <c r="H30" s="33">
        <f>SUBTOTAL(109,tblDaily[July])</f>
        <v>0</v>
      </c>
      <c r="I30" s="33">
        <f>SUBTOTAL(109,tblDaily[Aug])</f>
        <v>0</v>
      </c>
      <c r="J30" s="33">
        <f>SUBTOTAL(109,tblDaily[Sept])</f>
        <v>0</v>
      </c>
      <c r="K30" s="33">
        <f>SUBTOTAL(109,tblDaily[Oct])</f>
        <v>0</v>
      </c>
      <c r="L30" s="33">
        <f>SUBTOTAL(109,tblDaily[Nov])</f>
        <v>0</v>
      </c>
      <c r="M30" s="33">
        <f>SUBTOTAL(109,tblDaily[Dec])</f>
        <v>0</v>
      </c>
      <c r="N30" s="33">
        <f>SUBTOTAL(109,tblDaily[Year])</f>
        <v>0</v>
      </c>
      <c r="O30" s="33"/>
    </row>
    <row r="31" spans="1:15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x14ac:dyDescent="0.3">
      <c r="A32" s="27" t="s">
        <v>46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3">
      <c r="A33" s="11" t="s">
        <v>47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>
        <f>SUM(tblTransportation[[#This Row],[Jan]:[Dec]])</f>
        <v>0</v>
      </c>
      <c r="O33" s="10"/>
    </row>
    <row r="34" spans="1:15" x14ac:dyDescent="0.3">
      <c r="A34" s="11" t="s">
        <v>35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>
        <f>SUM(tblTransportation[[#This Row],[Jan]:[Dec]])</f>
        <v>0</v>
      </c>
      <c r="O34" s="10"/>
    </row>
    <row r="35" spans="1:15" x14ac:dyDescent="0.3">
      <c r="A35" s="11" t="s">
        <v>36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>
        <f>SUM(tblTransportation[[#This Row],[Jan]:[Dec]])</f>
        <v>0</v>
      </c>
      <c r="O35" s="10"/>
    </row>
    <row r="36" spans="1:15" x14ac:dyDescent="0.3">
      <c r="A36" s="11" t="s">
        <v>48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>
        <f>SUM(tblTransportation[[#This Row],[Jan]:[Dec]])</f>
        <v>0</v>
      </c>
      <c r="O36" s="10"/>
    </row>
    <row r="37" spans="1:15" x14ac:dyDescent="0.3">
      <c r="A37" s="11" t="s">
        <v>49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f>SUM(tblTransportation[[#This Row],[Jan]:[Dec]])</f>
        <v>0</v>
      </c>
      <c r="O37" s="10"/>
    </row>
    <row r="38" spans="1:15" x14ac:dyDescent="0.3">
      <c r="A38" s="11" t="s">
        <v>50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>
        <f>SUM(tblTransportation[[#This Row],[Jan]:[Dec]])</f>
        <v>0</v>
      </c>
      <c r="O38" s="10"/>
    </row>
    <row r="39" spans="1:15" x14ac:dyDescent="0.3">
      <c r="A39" s="32" t="s">
        <v>32</v>
      </c>
      <c r="B39" s="33">
        <f>SUBTOTAL(109,tblTransportation[Jan])</f>
        <v>0</v>
      </c>
      <c r="C39" s="33">
        <f>SUBTOTAL(109,tblTransportation[Feb])</f>
        <v>0</v>
      </c>
      <c r="D39" s="33">
        <f>SUBTOTAL(109,tblTransportation[March])</f>
        <v>0</v>
      </c>
      <c r="E39" s="33">
        <f>SUBTOTAL(109,tblTransportation[April])</f>
        <v>0</v>
      </c>
      <c r="F39" s="33">
        <f>SUBTOTAL(109,tblTransportation[May])</f>
        <v>0</v>
      </c>
      <c r="G39" s="33">
        <f>SUBTOTAL(109,tblTransportation[June])</f>
        <v>0</v>
      </c>
      <c r="H39" s="33">
        <f>SUBTOTAL(109,tblTransportation[July])</f>
        <v>0</v>
      </c>
      <c r="I39" s="33">
        <f>SUBTOTAL(109,tblTransportation[Aug])</f>
        <v>0</v>
      </c>
      <c r="J39" s="33">
        <f>SUBTOTAL(109,tblTransportation[Sept])</f>
        <v>0</v>
      </c>
      <c r="K39" s="33">
        <f>SUBTOTAL(109,tblTransportation[Oct])</f>
        <v>0</v>
      </c>
      <c r="L39" s="33">
        <f>SUBTOTAL(109,tblTransportation[Nov])</f>
        <v>0</v>
      </c>
      <c r="M39" s="33">
        <f>SUBTOTAL(109,tblTransportation[Dec])</f>
        <v>0</v>
      </c>
      <c r="N39" s="33">
        <f>SUBTOTAL(109,tblTransportation[Year])</f>
        <v>0</v>
      </c>
      <c r="O39" s="33"/>
    </row>
    <row r="40" spans="1:15" x14ac:dyDescent="0.3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3">
      <c r="A41" s="27" t="s">
        <v>51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x14ac:dyDescent="0.3">
      <c r="A42" s="11" t="s">
        <v>52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>
        <f>SUM(tblEntertainment[[#This Row],[Jan]:[Dec]])</f>
        <v>0</v>
      </c>
      <c r="O42" s="10"/>
    </row>
    <row r="43" spans="1:15" x14ac:dyDescent="0.3">
      <c r="A43" s="11" t="s">
        <v>53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>
        <f>SUM(tblEntertainment[[#This Row],[Jan]:[Dec]])</f>
        <v>0</v>
      </c>
      <c r="O43" s="10"/>
    </row>
    <row r="44" spans="1:15" x14ac:dyDescent="0.3">
      <c r="A44" s="11" t="s">
        <v>54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>
        <f>SUM(tblEntertainment[[#This Row],[Jan]:[Dec]])</f>
        <v>0</v>
      </c>
      <c r="O44" s="10"/>
    </row>
    <row r="45" spans="1:15" x14ac:dyDescent="0.3">
      <c r="A45" s="11" t="s">
        <v>55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>
        <f>SUM(tblEntertainment[[#This Row],[Jan]:[Dec]])</f>
        <v>0</v>
      </c>
      <c r="O45" s="10"/>
    </row>
    <row r="46" spans="1:15" x14ac:dyDescent="0.3">
      <c r="A46" s="32" t="s">
        <v>32</v>
      </c>
      <c r="B46" s="33">
        <f>SUBTOTAL(109,tblEntertainment[Jan])</f>
        <v>0</v>
      </c>
      <c r="C46" s="33">
        <f>SUBTOTAL(109,tblEntertainment[Feb])</f>
        <v>0</v>
      </c>
      <c r="D46" s="33">
        <f>SUBTOTAL(109,tblEntertainment[March])</f>
        <v>0</v>
      </c>
      <c r="E46" s="33">
        <f>SUBTOTAL(109,tblEntertainment[April])</f>
        <v>0</v>
      </c>
      <c r="F46" s="33">
        <f>SUBTOTAL(109,tblEntertainment[May])</f>
        <v>0</v>
      </c>
      <c r="G46" s="33">
        <f>SUBTOTAL(109,tblEntertainment[June])</f>
        <v>0</v>
      </c>
      <c r="H46" s="33">
        <f>SUBTOTAL(109,tblEntertainment[July])</f>
        <v>0</v>
      </c>
      <c r="I46" s="33">
        <f>SUBTOTAL(109,tblEntertainment[Aug])</f>
        <v>0</v>
      </c>
      <c r="J46" s="33">
        <f>SUBTOTAL(109,tblEntertainment[Sept])</f>
        <v>0</v>
      </c>
      <c r="K46" s="33">
        <f>SUBTOTAL(109,tblEntertainment[Oct])</f>
        <v>0</v>
      </c>
      <c r="L46" s="33">
        <f>SUBTOTAL(109,tblEntertainment[Nov])</f>
        <v>0</v>
      </c>
      <c r="M46" s="33">
        <f>SUBTOTAL(109,tblEntertainment[Dec])</f>
        <v>0</v>
      </c>
      <c r="N46" s="33">
        <f>SUBTOTAL(109,tblEntertainment[Year])</f>
        <v>0</v>
      </c>
      <c r="O46" s="33"/>
    </row>
    <row r="47" spans="1:15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x14ac:dyDescent="0.3">
      <c r="A48" s="27" t="s">
        <v>56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3">
      <c r="A49" s="11" t="s">
        <v>57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f>SUM(tblHealth[[#This Row],[Jan]:[Dec]])</f>
        <v>0</v>
      </c>
      <c r="O49" s="10"/>
    </row>
    <row r="50" spans="1:15" x14ac:dyDescent="0.3">
      <c r="A50" s="11" t="s">
        <v>35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>
        <f>SUM(tblHealth[[#This Row],[Jan]:[Dec]])</f>
        <v>0</v>
      </c>
      <c r="O50" s="10"/>
    </row>
    <row r="51" spans="1:15" x14ac:dyDescent="0.3">
      <c r="A51" s="11" t="s">
        <v>58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>
        <f>SUM(tblHealth[[#This Row],[Jan]:[Dec]])</f>
        <v>0</v>
      </c>
      <c r="O51" s="10"/>
    </row>
    <row r="52" spans="1:15" x14ac:dyDescent="0.3">
      <c r="A52" s="11" t="s">
        <v>59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f>SUM(tblHealth[[#This Row],[Jan]:[Dec]])</f>
        <v>0</v>
      </c>
      <c r="O52" s="10"/>
    </row>
    <row r="53" spans="1:15" x14ac:dyDescent="0.3">
      <c r="A53" s="11" t="s">
        <v>60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>
        <f>SUM(tblHealth[[#This Row],[Jan]:[Dec]])</f>
        <v>0</v>
      </c>
      <c r="O53" s="10"/>
    </row>
    <row r="54" spans="1:15" x14ac:dyDescent="0.3">
      <c r="A54" s="11" t="s">
        <v>61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>
        <f>SUM(tblHealth[[#This Row],[Jan]:[Dec]])</f>
        <v>0</v>
      </c>
      <c r="O54" s="10"/>
    </row>
    <row r="55" spans="1:15" x14ac:dyDescent="0.3">
      <c r="A55" s="11" t="s">
        <v>62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>
        <f>SUM(tblHealth[[#This Row],[Jan]:[Dec]])</f>
        <v>0</v>
      </c>
      <c r="O55" s="10"/>
    </row>
    <row r="56" spans="1:15" x14ac:dyDescent="0.3">
      <c r="A56" s="32" t="s">
        <v>32</v>
      </c>
      <c r="B56" s="33">
        <f>SUBTOTAL(109,tblHealth[Jan])</f>
        <v>0</v>
      </c>
      <c r="C56" s="33">
        <f>SUBTOTAL(109,tblHealth[Feb])</f>
        <v>0</v>
      </c>
      <c r="D56" s="33">
        <f>SUBTOTAL(109,tblHealth[March])</f>
        <v>0</v>
      </c>
      <c r="E56" s="33">
        <f>SUBTOTAL(109,tblHealth[April])</f>
        <v>0</v>
      </c>
      <c r="F56" s="33">
        <f>SUBTOTAL(109,tblHealth[May])</f>
        <v>0</v>
      </c>
      <c r="G56" s="33">
        <f>SUBTOTAL(109,tblHealth[June])</f>
        <v>0</v>
      </c>
      <c r="H56" s="33">
        <f>SUBTOTAL(109,tblHealth[July])</f>
        <v>0</v>
      </c>
      <c r="I56" s="33">
        <f>SUBTOTAL(109,tblHealth[Aug])</f>
        <v>0</v>
      </c>
      <c r="J56" s="33">
        <f>SUBTOTAL(109,tblHealth[Sept])</f>
        <v>0</v>
      </c>
      <c r="K56" s="33">
        <f>SUBTOTAL(109,tblHealth[Oct])</f>
        <v>0</v>
      </c>
      <c r="L56" s="33">
        <f>SUBTOTAL(109,tblHealth[Nov])</f>
        <v>0</v>
      </c>
      <c r="M56" s="33">
        <f>SUBTOTAL(109,tblHealth[Dec])</f>
        <v>0</v>
      </c>
      <c r="N56" s="33">
        <f>SUBTOTAL(109,tblHealth[Year])</f>
        <v>0</v>
      </c>
      <c r="O56" s="33"/>
    </row>
    <row r="57" spans="1:15" x14ac:dyDescent="0.3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 x14ac:dyDescent="0.3">
      <c r="A58" s="27" t="s">
        <v>63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3">
      <c r="A59" s="11" t="s">
        <v>64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>
        <f>SUM(tblVacations[[#This Row],[Jan]:[Dec]])</f>
        <v>0</v>
      </c>
      <c r="O59" s="10"/>
    </row>
    <row r="60" spans="1:15" x14ac:dyDescent="0.3">
      <c r="A60" s="11" t="s">
        <v>65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>
        <f>SUM(tblVacations[[#This Row],[Jan]:[Dec]])</f>
        <v>0</v>
      </c>
      <c r="O60" s="10"/>
    </row>
    <row r="61" spans="1:15" x14ac:dyDescent="0.3">
      <c r="A61" s="11" t="s">
        <v>66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>
        <f>SUM(tblVacations[[#This Row],[Jan]:[Dec]])</f>
        <v>0</v>
      </c>
      <c r="O61" s="10"/>
    </row>
    <row r="62" spans="1:15" x14ac:dyDescent="0.3">
      <c r="A62" s="11" t="s">
        <v>67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>
        <f>SUM(tblVacations[[#This Row],[Jan]:[Dec]])</f>
        <v>0</v>
      </c>
      <c r="O62" s="10"/>
    </row>
    <row r="63" spans="1:15" x14ac:dyDescent="0.3">
      <c r="A63" s="11" t="s">
        <v>68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>
        <f>SUM(tblVacations[[#This Row],[Jan]:[Dec]])</f>
        <v>0</v>
      </c>
      <c r="O63" s="10"/>
    </row>
    <row r="64" spans="1:15" x14ac:dyDescent="0.3">
      <c r="A64" s="11" t="s">
        <v>69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>
        <f>SUM(tblVacations[[#This Row],[Jan]:[Dec]])</f>
        <v>0</v>
      </c>
      <c r="O64" s="10"/>
    </row>
    <row r="65" spans="1:15" x14ac:dyDescent="0.3">
      <c r="A65" s="11" t="s">
        <v>32</v>
      </c>
      <c r="B65" s="10">
        <f>SUBTOTAL(109,tblVacations[Jan])</f>
        <v>0</v>
      </c>
      <c r="C65" s="10">
        <f>SUBTOTAL(109,tblVacations[Feb])</f>
        <v>0</v>
      </c>
      <c r="D65" s="10">
        <f>SUBTOTAL(109,tblVacations[March])</f>
        <v>0</v>
      </c>
      <c r="E65" s="10">
        <f>SUBTOTAL(109,tblVacations[April])</f>
        <v>0</v>
      </c>
      <c r="F65" s="10">
        <f>SUBTOTAL(109,tblVacations[May])</f>
        <v>0</v>
      </c>
      <c r="G65" s="10">
        <f>SUBTOTAL(109,tblVacations[June])</f>
        <v>0</v>
      </c>
      <c r="H65" s="10">
        <f>SUBTOTAL(109,tblVacations[July])</f>
        <v>0</v>
      </c>
      <c r="I65" s="10">
        <f>SUBTOTAL(109,tblVacations[Aug])</f>
        <v>0</v>
      </c>
      <c r="J65" s="10">
        <f>SUBTOTAL(109,tblVacations[Sept])</f>
        <v>0</v>
      </c>
      <c r="K65" s="10">
        <f>SUBTOTAL(109,tblVacations[Oct])</f>
        <v>0</v>
      </c>
      <c r="L65" s="10">
        <f>SUBTOTAL(109,tblVacations[Nov])</f>
        <v>0</v>
      </c>
      <c r="M65" s="10">
        <f>SUBTOTAL(109,tblVacations[Dec])</f>
        <v>0</v>
      </c>
      <c r="N65" s="10">
        <f>SUBTOTAL(109,tblVacations[Year])</f>
        <v>0</v>
      </c>
      <c r="O65" s="10"/>
    </row>
    <row r="66" spans="1:15" x14ac:dyDescent="0.3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</row>
    <row r="67" spans="1:15" x14ac:dyDescent="0.3">
      <c r="A67" s="27" t="s">
        <v>70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3">
      <c r="A68" s="11" t="s">
        <v>71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>
        <f>SUM(tblRecreation[[#This Row],[Jan]:[Dec]])</f>
        <v>0</v>
      </c>
      <c r="O68" s="10"/>
    </row>
    <row r="69" spans="1:15" x14ac:dyDescent="0.3">
      <c r="A69" s="11" t="s">
        <v>72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>
        <f>SUM(tblRecreation[[#This Row],[Jan]:[Dec]])</f>
        <v>0</v>
      </c>
      <c r="O69" s="10"/>
    </row>
    <row r="70" spans="1:15" x14ac:dyDescent="0.3">
      <c r="A70" s="11" t="s">
        <v>73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>
        <f>SUM(tblRecreation[[#This Row],[Jan]:[Dec]])</f>
        <v>0</v>
      </c>
      <c r="O70" s="10"/>
    </row>
    <row r="71" spans="1:15" x14ac:dyDescent="0.3">
      <c r="A71" s="11" t="s">
        <v>74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>
        <f>SUM(tblRecreation[[#This Row],[Jan]:[Dec]])</f>
        <v>0</v>
      </c>
      <c r="O71" s="10"/>
    </row>
    <row r="72" spans="1:15" x14ac:dyDescent="0.3">
      <c r="A72" s="11" t="s">
        <v>32</v>
      </c>
      <c r="B72" s="10">
        <f>SUBTOTAL(109,tblRecreation[Jan])</f>
        <v>0</v>
      </c>
      <c r="C72" s="10">
        <f>SUBTOTAL(109,tblRecreation[Feb])</f>
        <v>0</v>
      </c>
      <c r="D72" s="10">
        <f>SUBTOTAL(109,tblRecreation[March])</f>
        <v>0</v>
      </c>
      <c r="E72" s="10">
        <f>SUBTOTAL(109,tblRecreation[April])</f>
        <v>0</v>
      </c>
      <c r="F72" s="10">
        <f>SUBTOTAL(109,tblRecreation[May])</f>
        <v>0</v>
      </c>
      <c r="G72" s="10">
        <f>SUBTOTAL(109,tblRecreation[June])</f>
        <v>0</v>
      </c>
      <c r="H72" s="10">
        <f>SUBTOTAL(109,tblRecreation[July])</f>
        <v>0</v>
      </c>
      <c r="I72" s="10">
        <f>SUBTOTAL(109,tblRecreation[Aug])</f>
        <v>0</v>
      </c>
      <c r="J72" s="10">
        <f>SUBTOTAL(109,tblRecreation[Sept])</f>
        <v>0</v>
      </c>
      <c r="K72" s="10">
        <f>SUBTOTAL(109,tblRecreation[Oct])</f>
        <v>0</v>
      </c>
      <c r="L72" s="10">
        <f>SUBTOTAL(109,tblRecreation[Nov])</f>
        <v>0</v>
      </c>
      <c r="M72" s="10">
        <f>SUBTOTAL(109,tblRecreation[Dec])</f>
        <v>0</v>
      </c>
      <c r="N72" s="10">
        <f>SUBTOTAL(109,tblRecreation[Year])</f>
        <v>0</v>
      </c>
      <c r="O72" s="10"/>
    </row>
    <row r="73" spans="1:15" x14ac:dyDescent="0.3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1:15" x14ac:dyDescent="0.3">
      <c r="A74" s="27" t="s">
        <v>75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x14ac:dyDescent="0.3">
      <c r="A75" s="11" t="s">
        <v>76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>
        <f>SUM(tblDues[[#This Row],[Jan]:[Dec]])</f>
        <v>0</v>
      </c>
      <c r="O75" s="10"/>
    </row>
    <row r="76" spans="1:15" x14ac:dyDescent="0.3">
      <c r="A76" s="11" t="s">
        <v>77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>
        <f>SUM(tblDues[[#This Row],[Jan]:[Dec]])</f>
        <v>0</v>
      </c>
      <c r="O76" s="10"/>
    </row>
    <row r="77" spans="1:15" x14ac:dyDescent="0.3">
      <c r="A77" s="11" t="s">
        <v>78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>
        <f>SUM(tblDues[[#This Row],[Jan]:[Dec]])</f>
        <v>0</v>
      </c>
      <c r="O77" s="10"/>
    </row>
    <row r="78" spans="1:15" x14ac:dyDescent="0.3">
      <c r="A78" s="11" t="s">
        <v>79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>
        <f>SUM(tblDues[[#This Row],[Jan]:[Dec]])</f>
        <v>0</v>
      </c>
      <c r="O78" s="10"/>
    </row>
    <row r="79" spans="1:15" x14ac:dyDescent="0.3">
      <c r="A79" s="11" t="s">
        <v>80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f>SUM(tblDues[[#This Row],[Jan]:[Dec]])</f>
        <v>0</v>
      </c>
      <c r="O79" s="10"/>
    </row>
    <row r="80" spans="1:15" x14ac:dyDescent="0.3">
      <c r="A80" s="11" t="s">
        <v>81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>
        <f>SUM(tblDues[[#This Row],[Jan]:[Dec]])</f>
        <v>0</v>
      </c>
      <c r="O80" s="10"/>
    </row>
    <row r="81" spans="1:15" x14ac:dyDescent="0.3">
      <c r="A81" s="11" t="s">
        <v>82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>
        <f>SUM(tblDues[[#This Row],[Jan]:[Dec]])</f>
        <v>0</v>
      </c>
      <c r="O81" s="10"/>
    </row>
    <row r="82" spans="1:15" x14ac:dyDescent="0.3">
      <c r="A82" s="32" t="s">
        <v>32</v>
      </c>
      <c r="B82" s="33">
        <f>SUBTOTAL(109,tblDues[Jan])</f>
        <v>0</v>
      </c>
      <c r="C82" s="33">
        <f>SUBTOTAL(109,tblDues[Feb])</f>
        <v>0</v>
      </c>
      <c r="D82" s="33">
        <f>SUBTOTAL(109,tblDues[March])</f>
        <v>0</v>
      </c>
      <c r="E82" s="33">
        <f>SUBTOTAL(109,tblDues[April])</f>
        <v>0</v>
      </c>
      <c r="F82" s="33">
        <f>SUBTOTAL(109,tblDues[May])</f>
        <v>0</v>
      </c>
      <c r="G82" s="33">
        <f>SUBTOTAL(109,tblDues[June])</f>
        <v>0</v>
      </c>
      <c r="H82" s="33">
        <f>SUBTOTAL(109,tblDues[July])</f>
        <v>0</v>
      </c>
      <c r="I82" s="33">
        <f>SUBTOTAL(109,tblDues[Aug])</f>
        <v>0</v>
      </c>
      <c r="J82" s="33">
        <f>SUBTOTAL(109,tblDues[Sept])</f>
        <v>0</v>
      </c>
      <c r="K82" s="33">
        <f>SUBTOTAL(109,tblDues[Oct])</f>
        <v>0</v>
      </c>
      <c r="L82" s="33">
        <f>SUBTOTAL(109,tblDues[Nov])</f>
        <v>0</v>
      </c>
      <c r="M82" s="33">
        <f>SUBTOTAL(109,tblDues[Dec])</f>
        <v>0</v>
      </c>
      <c r="N82" s="33">
        <f>SUBTOTAL(109,tblDues[Year])</f>
        <v>0</v>
      </c>
      <c r="O82" s="33"/>
    </row>
    <row r="83" spans="1:15" x14ac:dyDescent="0.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</row>
    <row r="84" spans="1:15" x14ac:dyDescent="0.3">
      <c r="A84" s="27" t="s">
        <v>83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x14ac:dyDescent="0.3">
      <c r="A85" s="11" t="s">
        <v>84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>
        <f>SUM(tblPersonal[[#This Row],[Jan]:[Dec]])</f>
        <v>0</v>
      </c>
      <c r="O85" s="10"/>
    </row>
    <row r="86" spans="1:15" x14ac:dyDescent="0.3">
      <c r="A86" s="11" t="s">
        <v>85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>
        <f>SUM(tblPersonal[[#This Row],[Jan]:[Dec]])</f>
        <v>0</v>
      </c>
      <c r="O86" s="10"/>
    </row>
    <row r="87" spans="1:15" x14ac:dyDescent="0.3">
      <c r="A87" s="11" t="s">
        <v>86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>
        <f>SUM(tblPersonal[[#This Row],[Jan]:[Dec]])</f>
        <v>0</v>
      </c>
      <c r="O87" s="10"/>
    </row>
    <row r="88" spans="1:15" x14ac:dyDescent="0.3">
      <c r="A88" s="11" t="s">
        <v>87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>
        <f>SUM(tblPersonal[[#This Row],[Jan]:[Dec]])</f>
        <v>0</v>
      </c>
      <c r="O88" s="10"/>
    </row>
    <row r="89" spans="1:15" x14ac:dyDescent="0.3">
      <c r="A89" s="11" t="s">
        <v>88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>
        <f>SUM(tblPersonal[[#This Row],[Jan]:[Dec]])</f>
        <v>0</v>
      </c>
      <c r="O89" s="10"/>
    </row>
    <row r="90" spans="1:15" x14ac:dyDescent="0.3">
      <c r="A90" s="11" t="s">
        <v>32</v>
      </c>
      <c r="B90" s="10">
        <f>SUBTOTAL(109,tblPersonal[Jan])</f>
        <v>0</v>
      </c>
      <c r="C90" s="10">
        <f>SUBTOTAL(109,tblPersonal[Feb])</f>
        <v>0</v>
      </c>
      <c r="D90" s="10">
        <f>SUBTOTAL(109,tblPersonal[March])</f>
        <v>0</v>
      </c>
      <c r="E90" s="10">
        <f>SUBTOTAL(109,tblPersonal[April])</f>
        <v>0</v>
      </c>
      <c r="F90" s="10">
        <f>SUBTOTAL(109,tblPersonal[May])</f>
        <v>0</v>
      </c>
      <c r="G90" s="10">
        <f>SUBTOTAL(109,tblPersonal[June])</f>
        <v>0</v>
      </c>
      <c r="H90" s="10">
        <f>SUBTOTAL(109,tblPersonal[July])</f>
        <v>0</v>
      </c>
      <c r="I90" s="10">
        <f>SUBTOTAL(109,tblPersonal[Aug])</f>
        <v>0</v>
      </c>
      <c r="J90" s="10">
        <f>SUBTOTAL(109,tblPersonal[Sept])</f>
        <v>0</v>
      </c>
      <c r="K90" s="10">
        <f>SUBTOTAL(109,tblPersonal[Oct])</f>
        <v>0</v>
      </c>
      <c r="L90" s="10">
        <f>SUBTOTAL(109,tblPersonal[Nov])</f>
        <v>0</v>
      </c>
      <c r="M90" s="10">
        <f>SUBTOTAL(109,tblPersonal[Dec])</f>
        <v>0</v>
      </c>
      <c r="N90" s="10">
        <f>SUBTOTAL(109,tblPersonal[Year])</f>
        <v>0</v>
      </c>
      <c r="O90" s="10"/>
    </row>
    <row r="91" spans="1:15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x14ac:dyDescent="0.3">
      <c r="A92" s="27" t="s">
        <v>89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3">
      <c r="A93" s="11" t="s">
        <v>90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>
        <f>SUM(tblFinancial[[#This Row],[Jan]:[Dec]])</f>
        <v>0</v>
      </c>
      <c r="O93" s="10"/>
    </row>
    <row r="94" spans="1:15" x14ac:dyDescent="0.3">
      <c r="A94" s="11" t="s">
        <v>91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>
        <f>SUM(tblFinancial[[#This Row],[Jan]:[Dec]])</f>
        <v>0</v>
      </c>
      <c r="O94" s="10"/>
    </row>
    <row r="95" spans="1:15" x14ac:dyDescent="0.3">
      <c r="A95" s="11" t="s">
        <v>92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>
        <f>SUM(tblFinancial[[#This Row],[Jan]:[Dec]])</f>
        <v>0</v>
      </c>
      <c r="O95" s="10"/>
    </row>
    <row r="96" spans="1:15" x14ac:dyDescent="0.3">
      <c r="A96" s="11" t="s">
        <v>93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f>SUM(tblFinancial[[#This Row],[Jan]:[Dec]])</f>
        <v>0</v>
      </c>
      <c r="O96" s="10"/>
    </row>
    <row r="97" spans="1:15" x14ac:dyDescent="0.3">
      <c r="A97" s="32" t="s">
        <v>32</v>
      </c>
      <c r="B97" s="33">
        <f>SUBTOTAL(109,tblFinancial[Jan])</f>
        <v>0</v>
      </c>
      <c r="C97" s="33">
        <f>SUBTOTAL(109,tblFinancial[Feb])</f>
        <v>0</v>
      </c>
      <c r="D97" s="33">
        <f>SUBTOTAL(109,tblFinancial[March])</f>
        <v>0</v>
      </c>
      <c r="E97" s="33">
        <f>SUBTOTAL(109,tblFinancial[April])</f>
        <v>0</v>
      </c>
      <c r="F97" s="33">
        <f>SUBTOTAL(109,tblFinancial[May])</f>
        <v>0</v>
      </c>
      <c r="G97" s="33">
        <f>SUBTOTAL(109,tblFinancial[June])</f>
        <v>0</v>
      </c>
      <c r="H97" s="33">
        <f>SUBTOTAL(109,tblFinancial[July])</f>
        <v>0</v>
      </c>
      <c r="I97" s="33">
        <f>SUBTOTAL(109,tblFinancial[Aug])</f>
        <v>0</v>
      </c>
      <c r="J97" s="33">
        <f>SUBTOTAL(109,tblFinancial[Sept])</f>
        <v>0</v>
      </c>
      <c r="K97" s="33">
        <f>SUBTOTAL(109,tblFinancial[Oct])</f>
        <v>0</v>
      </c>
      <c r="L97" s="33">
        <f>SUBTOTAL(109,tblFinancial[Nov])</f>
        <v>0</v>
      </c>
      <c r="M97" s="33">
        <f>SUBTOTAL(109,tblFinancial[Dec])</f>
        <v>0</v>
      </c>
      <c r="N97" s="33">
        <f>SUBTOTAL(109,tblFinancial[Year])</f>
        <v>0</v>
      </c>
      <c r="O97" s="33"/>
    </row>
    <row r="98" spans="1:15" x14ac:dyDescent="0.3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</row>
    <row r="99" spans="1:15" x14ac:dyDescent="0.3">
      <c r="A99" s="27" t="s">
        <v>94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5" x14ac:dyDescent="0.3">
      <c r="A100" s="11" t="s">
        <v>95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>
        <f>SUM(tblMisc[[#This Row],[Jan]:[Dec]])</f>
        <v>0</v>
      </c>
      <c r="O100" s="10"/>
    </row>
    <row r="101" spans="1:15" x14ac:dyDescent="0.3">
      <c r="A101" s="11" t="s">
        <v>95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f>SUM(tblMisc[[#This Row],[Jan]:[Dec]])</f>
        <v>0</v>
      </c>
      <c r="O101" s="10"/>
    </row>
    <row r="102" spans="1:15" x14ac:dyDescent="0.3">
      <c r="A102" s="11" t="s">
        <v>95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>
        <f>SUM(tblMisc[[#This Row],[Jan]:[Dec]])</f>
        <v>0</v>
      </c>
      <c r="O102" s="10"/>
    </row>
    <row r="103" spans="1:15" x14ac:dyDescent="0.3">
      <c r="A103" s="11" t="s">
        <v>95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>
        <f>SUM(tblMisc[[#This Row],[Jan]:[Dec]])</f>
        <v>0</v>
      </c>
      <c r="O103" s="10"/>
    </row>
    <row r="104" spans="1:15" x14ac:dyDescent="0.3">
      <c r="A104" s="11" t="s">
        <v>95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>
        <f>SUM(tblMisc[[#This Row],[Jan]:[Dec]])</f>
        <v>0</v>
      </c>
      <c r="O104" s="10"/>
    </row>
    <row r="105" spans="1:15" x14ac:dyDescent="0.3">
      <c r="A105" s="11" t="s">
        <v>32</v>
      </c>
      <c r="B105" s="10">
        <f>SUBTOTAL(109,tblMisc[Jan])</f>
        <v>0</v>
      </c>
      <c r="C105" s="10">
        <f>SUBTOTAL(109,tblMisc[Feb])</f>
        <v>0</v>
      </c>
      <c r="D105" s="10">
        <f>SUBTOTAL(109,tblMisc[March])</f>
        <v>0</v>
      </c>
      <c r="E105" s="10">
        <f>SUBTOTAL(109,tblMisc[April])</f>
        <v>0</v>
      </c>
      <c r="F105" s="10">
        <f>SUBTOTAL(109,tblMisc[May])</f>
        <v>0</v>
      </c>
      <c r="G105" s="10">
        <f>SUBTOTAL(109,tblMisc[June])</f>
        <v>0</v>
      </c>
      <c r="H105" s="10">
        <f>SUBTOTAL(109,tblMisc[July])</f>
        <v>0</v>
      </c>
      <c r="I105" s="10">
        <f>SUBTOTAL(109,tblMisc[Aug])</f>
        <v>0</v>
      </c>
      <c r="J105" s="10">
        <f>SUBTOTAL(109,tblMisc[Sept])</f>
        <v>0</v>
      </c>
      <c r="K105" s="10">
        <f>SUBTOTAL(109,tblMisc[Oct])</f>
        <v>0</v>
      </c>
      <c r="L105" s="10">
        <f>SUBTOTAL(109,tblMisc[Nov])</f>
        <v>0</v>
      </c>
      <c r="M105" s="10">
        <f>SUBTOTAL(109,tblMisc[Dec])</f>
        <v>0</v>
      </c>
      <c r="N105" s="10">
        <f>SUBTOTAL(109,tblMisc[Year])</f>
        <v>0</v>
      </c>
      <c r="O105" s="10"/>
    </row>
    <row r="106" spans="1:15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x14ac:dyDescent="0.3">
      <c r="A107" s="23" t="s">
        <v>96</v>
      </c>
      <c r="B107" s="24" t="s">
        <v>9</v>
      </c>
      <c r="C107" s="24" t="s">
        <v>15</v>
      </c>
      <c r="D107" s="24" t="s">
        <v>16</v>
      </c>
      <c r="E107" s="24" t="s">
        <v>17</v>
      </c>
      <c r="F107" s="24" t="s">
        <v>18</v>
      </c>
      <c r="G107" s="24" t="s">
        <v>19</v>
      </c>
      <c r="H107" s="24" t="s">
        <v>20</v>
      </c>
      <c r="I107" s="24" t="s">
        <v>21</v>
      </c>
      <c r="J107" s="24" t="s">
        <v>22</v>
      </c>
      <c r="K107" s="24" t="s">
        <v>23</v>
      </c>
      <c r="L107" s="24" t="s">
        <v>24</v>
      </c>
      <c r="M107" s="24" t="s">
        <v>25</v>
      </c>
      <c r="N107" s="24" t="s">
        <v>26</v>
      </c>
      <c r="O107" s="23" t="s">
        <v>28</v>
      </c>
    </row>
    <row r="108" spans="1:15" x14ac:dyDescent="0.3">
      <c r="A108" s="11" t="s">
        <v>12</v>
      </c>
      <c r="B108" s="10">
        <f>SUM(tblMisc[[#Totals],[Jan]],tblFinancial[[#Totals],[Jan]],tblPersonal[[#Totals],[Jan]],tblDues[[#Totals],[Jan]],tblRecreation[[#Totals],[Jan]],tblVacations[[#Totals],[Jan]],tblHealth[[#Totals],[Jan]],tblEntertainment[[#Totals],[Jan]],tblTransportation[[#Totals],[Jan]],tblDaily[[#Totals],[Jan]],tblHome[[#Totals],[Jan]])</f>
        <v>0</v>
      </c>
      <c r="C108" s="10">
        <f>SUM(tblMisc[[#Totals],[Feb]],tblFinancial[[#Totals],[Feb]],tblPersonal[[#Totals],[Feb]],tblDues[[#Totals],[Feb]],tblRecreation[[#Totals],[Feb]],tblVacations[[#Totals],[Feb]],tblHealth[[#Totals],[Feb]],tblEntertainment[[#Totals],[Feb]],tblTransportation[[#Totals],[Feb]],tblDaily[[#Totals],[Feb]],tblHome[[#Totals],[Feb]])</f>
        <v>0</v>
      </c>
      <c r="D108" s="10">
        <f>SUM(tblMisc[[#Totals],[March]],tblFinancial[[#Totals],[March]],tblPersonal[[#Totals],[March]],tblDues[[#Totals],[March]],tblRecreation[[#Totals],[March]],tblVacations[[#Totals],[March]],tblHealth[[#Totals],[March]],tblEntertainment[[#Totals],[March]],tblTransportation[[#Totals],[March]],tblDaily[[#Totals],[March]],tblHome[[#Totals],[March]])</f>
        <v>0</v>
      </c>
      <c r="E108" s="10">
        <f>SUM(tblMisc[[#Totals],[April]],tblFinancial[[#Totals],[April]],tblPersonal[[#Totals],[April]],tblDues[[#Totals],[April]],tblRecreation[[#Totals],[April]],tblVacations[[#Totals],[April]],tblHealth[[#Totals],[April]],tblEntertainment[[#Totals],[April]],tblTransportation[[#Totals],[April]],tblDaily[[#Totals],[April]],tblHome[[#Totals],[April]])</f>
        <v>0</v>
      </c>
      <c r="F108" s="10">
        <f>SUM(tblMisc[[#Totals],[May]],tblFinancial[[#Totals],[May]],tblPersonal[[#Totals],[May]],tblDues[[#Totals],[May]],tblRecreation[[#Totals],[May]],tblVacations[[#Totals],[May]],tblHealth[[#Totals],[May]],tblEntertainment[[#Totals],[May]],tblTransportation[[#Totals],[May]],tblDaily[[#Totals],[May]],tblHome[[#Totals],[May]])</f>
        <v>0</v>
      </c>
      <c r="G108" s="10">
        <f>SUM(tblMisc[[#Totals],[June]],tblFinancial[[#Totals],[June]],tblPersonal[[#Totals],[June]],tblDues[[#Totals],[June]],tblRecreation[[#Totals],[June]],tblVacations[[#Totals],[June]],tblHealth[[#Totals],[June]],tblEntertainment[[#Totals],[June]],tblTransportation[[#Totals],[June]],tblDaily[[#Totals],[June]],tblHome[[#Totals],[June]])</f>
        <v>0</v>
      </c>
      <c r="H108" s="10">
        <f>SUM(tblMisc[[#Totals],[July]],tblFinancial[[#Totals],[July]],tblPersonal[[#Totals],[July]],tblDues[[#Totals],[July]],tblRecreation[[#Totals],[July]],tblVacations[[#Totals],[July]],tblHealth[[#Totals],[July]],tblEntertainment[[#Totals],[July]],tblTransportation[[#Totals],[July]],tblDaily[[#Totals],[July]],tblHome[[#Totals],[July]])</f>
        <v>0</v>
      </c>
      <c r="I108" s="10">
        <f>SUM(tblMisc[[#Totals],[Aug]],tblFinancial[[#Totals],[Aug]],tblPersonal[[#Totals],[Aug]],tblDues[[#Totals],[Aug]],tblRecreation[[#Totals],[Aug]],tblVacations[[#Totals],[Aug]],tblHealth[[#Totals],[Aug]],tblEntertainment[[#Totals],[Aug]],tblTransportation[[#Totals],[Aug]],tblDaily[[#Totals],[Aug]],tblHome[[#Totals],[Aug]])</f>
        <v>0</v>
      </c>
      <c r="J108" s="10">
        <f>SUM(tblMisc[[#Totals],[Sept]],tblFinancial[[#Totals],[Sept]],tblPersonal[[#Totals],[Sept]],tblDues[[#Totals],[Sept]],tblRecreation[[#Totals],[Sept]],tblVacations[[#Totals],[Sept]],tblHealth[[#Totals],[Sept]],tblEntertainment[[#Totals],[Sept]],tblTransportation[[#Totals],[Sept]],tblDaily[[#Totals],[Sept]],tblHome[[#Totals],[Sept]])</f>
        <v>0</v>
      </c>
      <c r="K108" s="10">
        <f>SUM(tblMisc[[#Totals],[Oct]],tblFinancial[[#Totals],[Oct]],tblPersonal[[#Totals],[Oct]],tblDues[[#Totals],[Oct]],tblRecreation[[#Totals],[Oct]],tblVacations[[#Totals],[Oct]],tblHealth[[#Totals],[Oct]],tblEntertainment[[#Totals],[Oct]],tblTransportation[[#Totals],[Oct]],tblDaily[[#Totals],[Oct]],tblHome[[#Totals],[Oct]])</f>
        <v>0</v>
      </c>
      <c r="L108" s="10">
        <f>SUM(tblMisc[[#Totals],[Nov]],tblFinancial[[#Totals],[Nov]],tblPersonal[[#Totals],[Nov]],tblDues[[#Totals],[Nov]],tblRecreation[[#Totals],[Nov]],tblVacations[[#Totals],[Nov]],tblHealth[[#Totals],[Nov]],tblEntertainment[[#Totals],[Nov]],tblTransportation[[#Totals],[Nov]],tblDaily[[#Totals],[Nov]],tblHome[[#Totals],[Nov]])</f>
        <v>0</v>
      </c>
      <c r="M108" s="10">
        <f>SUM(tblMisc[[#Totals],[Dec]],tblFinancial[[#Totals],[Dec]],tblPersonal[[#Totals],[Dec]],tblDues[[#Totals],[Dec]],tblRecreation[[#Totals],[Dec]],tblVacations[[#Totals],[Dec]],tblHealth[[#Totals],[Dec]],tblEntertainment[[#Totals],[Dec]],tblTransportation[[#Totals],[Dec]],tblDaily[[#Totals],[Dec]],tblHome[[#Totals],[Dec]])</f>
        <v>0</v>
      </c>
      <c r="N108" s="10">
        <f>SUM(tblMisc[[#Totals],[Year]],tblFinancial[[#Totals],[Year]],tblPersonal[[#Totals],[Year]],tblDues[[#Totals],[Year]],tblRecreation[[#Totals],[Year]],tblVacations[[#Totals],[Year]],tblHealth[[#Totals],[Year]],tblEntertainment[[#Totals],[Year]],tblTransportation[[#Totals],[Year]],tblDaily[[#Totals],[Year]],tblHome[[#Totals],[Year]])</f>
        <v>0</v>
      </c>
      <c r="O108" s="10"/>
    </row>
    <row r="109" spans="1:15" x14ac:dyDescent="0.3">
      <c r="A109" s="11" t="s">
        <v>13</v>
      </c>
      <c r="B109" s="10">
        <f>tblIncome[[#Totals],[Jan]]-B108</f>
        <v>0</v>
      </c>
      <c r="C109" s="10">
        <f>tblIncome[[#Totals],[Feb]]-C108</f>
        <v>0</v>
      </c>
      <c r="D109" s="10">
        <f>tblIncome[[#Totals],[March]]-D108</f>
        <v>0</v>
      </c>
      <c r="E109" s="10">
        <f>tblIncome[[#Totals],[April]]-E108</f>
        <v>0</v>
      </c>
      <c r="F109" s="10">
        <f>tblIncome[[#Totals],[May]]-F108</f>
        <v>0</v>
      </c>
      <c r="G109" s="10">
        <f>tblIncome[[#Totals],[June]]-G108</f>
        <v>0</v>
      </c>
      <c r="H109" s="10">
        <f>tblIncome[[#Totals],[July]]-H108</f>
        <v>0</v>
      </c>
      <c r="I109" s="10">
        <f>tblIncome[[#Totals],[Aug]]-I108</f>
        <v>0</v>
      </c>
      <c r="J109" s="10">
        <f>tblIncome[[#Totals],[Sept]]-J108</f>
        <v>0</v>
      </c>
      <c r="K109" s="10">
        <f>tblIncome[[#Totals],[Oct]]-K108</f>
        <v>0</v>
      </c>
      <c r="L109" s="10">
        <f>tblIncome[[#Totals],[Nov]]-L108</f>
        <v>0</v>
      </c>
      <c r="M109" s="10">
        <f>tblIncome[[#Totals],[Dec]]-M108</f>
        <v>0</v>
      </c>
      <c r="N109" s="10">
        <f>tblIncome[[#Totals],[Year]]-N108</f>
        <v>0</v>
      </c>
      <c r="O109" s="10"/>
    </row>
  </sheetData>
  <mergeCells count="12">
    <mergeCell ref="A106:O106"/>
    <mergeCell ref="A13:O13"/>
    <mergeCell ref="A22:O22"/>
    <mergeCell ref="A31:O31"/>
    <mergeCell ref="A40:O40"/>
    <mergeCell ref="A47:O47"/>
    <mergeCell ref="A57:O57"/>
    <mergeCell ref="A66:O66"/>
    <mergeCell ref="A73:O73"/>
    <mergeCell ref="A83:O83"/>
    <mergeCell ref="A91:O91"/>
    <mergeCell ref="A98:O98"/>
  </mergeCells>
  <conditionalFormatting sqref="B109:N109">
    <cfRule type="iconSet" priority="3">
      <iconSet iconSet="3ArrowsGray">
        <cfvo type="percent" val="0"/>
        <cfvo type="percent" val="33"/>
        <cfvo type="percent" val="67"/>
      </iconSet>
    </cfRule>
    <cfRule type="cellIs" dxfId="3" priority="4" operator="greaterThan">
      <formula>0</formula>
    </cfRule>
    <cfRule type="cellIs" dxfId="2" priority="5" operator="lessThan">
      <formula>0</formula>
    </cfRule>
  </conditionalFormatting>
  <conditionalFormatting sqref="B5:N5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H1" r:id="rId1" xr:uid="{00000000-0004-0000-0400-000000000000}"/>
  </hyperlinks>
  <printOptions horizontalCentered="1"/>
  <pageMargins left="0.4" right="0.4" top="0.4" bottom="0.4" header="0.3" footer="0.3"/>
  <pageSetup scale="72" fitToHeight="0" orientation="landscape" r:id="rId2"/>
  <headerFooter differentFirst="1">
    <oddFooter>Page &amp;P of &amp;N</oddFooter>
  </headerFooter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high="1" low="1" xr2:uid="{00000000-0003-0000-0400-000001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'!B4:M4</xm:f>
              <xm:sqref>O4</xm:sqref>
            </x14:sparkline>
          </x14:sparklines>
        </x14:sparklineGroup>
        <x14:sparklineGroup manualMax="0" manualMin="0" displayEmptyCellsAs="gap" high="1" low="1" xr2:uid="{00000000-0003-0000-0400-000002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'!B5:M5</xm:f>
              <xm:sqref>O5</xm:sqref>
            </x14:sparkline>
          </x14:sparklines>
        </x14:sparklineGroup>
        <x14:sparklineGroup manualMax="0" manualMin="0" displayEmptyCellsAs="gap" high="1" low="1" xr2:uid="{00000000-0003-0000-0400-000003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'!B108:M108</xm:f>
              <xm:sqref>O108</xm:sqref>
            </x14:sparkline>
            <x14:sparkline>
              <xm:f>'Personal Budget '!B109:M109</xm:f>
              <xm:sqref>O109</xm:sqref>
            </x14:sparkline>
          </x14:sparklines>
        </x14:sparklineGroup>
        <x14:sparklineGroup manualMax="0" manualMin="0" displayEmptyCellsAs="gap" high="1" low="1" xr2:uid="{00000000-0003-0000-0400-000004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'!B9:M9</xm:f>
              <xm:sqref>O9</xm:sqref>
            </x14:sparkline>
            <x14:sparkline>
              <xm:f>'Personal Budget '!B10:M10</xm:f>
              <xm:sqref>O10</xm:sqref>
            </x14:sparkline>
            <x14:sparkline>
              <xm:f>'Personal Budget '!B11:M11</xm:f>
              <xm:sqref>O11</xm:sqref>
            </x14:sparkline>
            <x14:sparkline>
              <xm:f>'Personal Budget '!B12:M12</xm:f>
              <xm:sqref>O12</xm:sqref>
            </x14:sparkline>
          </x14:sparklines>
        </x14:sparklineGroup>
        <x14:sparklineGroup manualMax="0" manualMin="0" displayEmptyCellsAs="gap" high="1" low="1" xr2:uid="{00000000-0003-0000-0400-000005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'!B100:M100</xm:f>
              <xm:sqref>O100</xm:sqref>
            </x14:sparkline>
            <x14:sparkline>
              <xm:f>'Personal Budget '!B101:M101</xm:f>
              <xm:sqref>O101</xm:sqref>
            </x14:sparkline>
            <x14:sparkline>
              <xm:f>'Personal Budget '!B102:M102</xm:f>
              <xm:sqref>O102</xm:sqref>
            </x14:sparkline>
            <x14:sparkline>
              <xm:f>'Personal Budget '!B103:M103</xm:f>
              <xm:sqref>O103</xm:sqref>
            </x14:sparkline>
            <x14:sparkline>
              <xm:f>'Personal Budget '!B104:M104</xm:f>
              <xm:sqref>O104</xm:sqref>
            </x14:sparkline>
            <x14:sparkline>
              <xm:f>'Personal Budget '!B105:M105</xm:f>
              <xm:sqref>O105</xm:sqref>
            </x14:sparkline>
          </x14:sparklines>
        </x14:sparklineGroup>
        <x14:sparklineGroup manualMax="0" manualMin="0" displayEmptyCellsAs="gap" high="1" low="1" xr2:uid="{00000000-0003-0000-0400-000006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'!B93:M93</xm:f>
              <xm:sqref>O93</xm:sqref>
            </x14:sparkline>
            <x14:sparkline>
              <xm:f>'Personal Budget '!B94:M94</xm:f>
              <xm:sqref>O94</xm:sqref>
            </x14:sparkline>
            <x14:sparkline>
              <xm:f>'Personal Budget '!B95:M95</xm:f>
              <xm:sqref>O95</xm:sqref>
            </x14:sparkline>
            <x14:sparkline>
              <xm:f>'Personal Budget '!B96:M96</xm:f>
              <xm:sqref>O96</xm:sqref>
            </x14:sparkline>
            <x14:sparkline>
              <xm:f>'Personal Budget '!B97:M97</xm:f>
              <xm:sqref>O97</xm:sqref>
            </x14:sparkline>
          </x14:sparklines>
        </x14:sparklineGroup>
        <x14:sparklineGroup manualMax="0" manualMin="0" displayEmptyCellsAs="gap" high="1" low="1" xr2:uid="{00000000-0003-0000-0400-000007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'!B85:M85</xm:f>
              <xm:sqref>O85</xm:sqref>
            </x14:sparkline>
            <x14:sparkline>
              <xm:f>'Personal Budget '!B86:M86</xm:f>
              <xm:sqref>O86</xm:sqref>
            </x14:sparkline>
            <x14:sparkline>
              <xm:f>'Personal Budget '!B87:M87</xm:f>
              <xm:sqref>O87</xm:sqref>
            </x14:sparkline>
            <x14:sparkline>
              <xm:f>'Personal Budget '!B88:M88</xm:f>
              <xm:sqref>O88</xm:sqref>
            </x14:sparkline>
            <x14:sparkline>
              <xm:f>'Personal Budget '!B89:M89</xm:f>
              <xm:sqref>O89</xm:sqref>
            </x14:sparkline>
            <x14:sparkline>
              <xm:f>'Personal Budget '!B90:M90</xm:f>
              <xm:sqref>O90</xm:sqref>
            </x14:sparkline>
          </x14:sparklines>
        </x14:sparklineGroup>
        <x14:sparklineGroup manualMax="0" manualMin="0" displayEmptyCellsAs="gap" high="1" low="1" xr2:uid="{00000000-0003-0000-0400-000008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'!B75:M75</xm:f>
              <xm:sqref>O75</xm:sqref>
            </x14:sparkline>
            <x14:sparkline>
              <xm:f>'Personal Budget '!B76:M76</xm:f>
              <xm:sqref>O76</xm:sqref>
            </x14:sparkline>
            <x14:sparkline>
              <xm:f>'Personal Budget '!B77:M77</xm:f>
              <xm:sqref>O77</xm:sqref>
            </x14:sparkline>
            <x14:sparkline>
              <xm:f>'Personal Budget '!B78:M78</xm:f>
              <xm:sqref>O78</xm:sqref>
            </x14:sparkline>
            <x14:sparkline>
              <xm:f>'Personal Budget '!B79:M79</xm:f>
              <xm:sqref>O79</xm:sqref>
            </x14:sparkline>
            <x14:sparkline>
              <xm:f>'Personal Budget '!B80:M80</xm:f>
              <xm:sqref>O80</xm:sqref>
            </x14:sparkline>
            <x14:sparkline>
              <xm:f>'Personal Budget '!B81:M81</xm:f>
              <xm:sqref>O81</xm:sqref>
            </x14:sparkline>
            <x14:sparkline>
              <xm:f>'Personal Budget '!B82:M82</xm:f>
              <xm:sqref>O82</xm:sqref>
            </x14:sparkline>
          </x14:sparklines>
        </x14:sparklineGroup>
        <x14:sparklineGroup manualMax="0" manualMin="0" displayEmptyCellsAs="gap" high="1" low="1" xr2:uid="{00000000-0003-0000-0400-000009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'!B68:M68</xm:f>
              <xm:sqref>O68</xm:sqref>
            </x14:sparkline>
            <x14:sparkline>
              <xm:f>'Personal Budget '!B69:M69</xm:f>
              <xm:sqref>O69</xm:sqref>
            </x14:sparkline>
            <x14:sparkline>
              <xm:f>'Personal Budget '!B70:M70</xm:f>
              <xm:sqref>O70</xm:sqref>
            </x14:sparkline>
            <x14:sparkline>
              <xm:f>'Personal Budget '!B71:M71</xm:f>
              <xm:sqref>O71</xm:sqref>
            </x14:sparkline>
            <x14:sparkline>
              <xm:f>'Personal Budget '!B72:M72</xm:f>
              <xm:sqref>O72</xm:sqref>
            </x14:sparkline>
          </x14:sparklines>
        </x14:sparklineGroup>
        <x14:sparklineGroup manualMax="0" manualMin="0" displayEmptyCellsAs="gap" high="1" low="1" xr2:uid="{00000000-0003-0000-0400-00000A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'!B59:M59</xm:f>
              <xm:sqref>O59</xm:sqref>
            </x14:sparkline>
            <x14:sparkline>
              <xm:f>'Personal Budget '!B60:M60</xm:f>
              <xm:sqref>O60</xm:sqref>
            </x14:sparkline>
            <x14:sparkline>
              <xm:f>'Personal Budget '!B61:M61</xm:f>
              <xm:sqref>O61</xm:sqref>
            </x14:sparkline>
            <x14:sparkline>
              <xm:f>'Personal Budget '!B62:M62</xm:f>
              <xm:sqref>O62</xm:sqref>
            </x14:sparkline>
            <x14:sparkline>
              <xm:f>'Personal Budget '!B63:M63</xm:f>
              <xm:sqref>O63</xm:sqref>
            </x14:sparkline>
            <x14:sparkline>
              <xm:f>'Personal Budget '!B64:M64</xm:f>
              <xm:sqref>O64</xm:sqref>
            </x14:sparkline>
            <x14:sparkline>
              <xm:f>'Personal Budget '!B65:M65</xm:f>
              <xm:sqref>O65</xm:sqref>
            </x14:sparkline>
          </x14:sparklines>
        </x14:sparklineGroup>
        <x14:sparklineGroup manualMax="0" manualMin="0" displayEmptyCellsAs="gap" high="1" low="1" xr2:uid="{00000000-0003-0000-0400-00000B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'!B49:M49</xm:f>
              <xm:sqref>O49</xm:sqref>
            </x14:sparkline>
            <x14:sparkline>
              <xm:f>'Personal Budget '!B50:M50</xm:f>
              <xm:sqref>O50</xm:sqref>
            </x14:sparkline>
            <x14:sparkline>
              <xm:f>'Personal Budget '!B51:M51</xm:f>
              <xm:sqref>O51</xm:sqref>
            </x14:sparkline>
            <x14:sparkline>
              <xm:f>'Personal Budget '!B52:M52</xm:f>
              <xm:sqref>O52</xm:sqref>
            </x14:sparkline>
            <x14:sparkline>
              <xm:f>'Personal Budget '!B53:M53</xm:f>
              <xm:sqref>O53</xm:sqref>
            </x14:sparkline>
            <x14:sparkline>
              <xm:f>'Personal Budget '!B54:M54</xm:f>
              <xm:sqref>O54</xm:sqref>
            </x14:sparkline>
            <x14:sparkline>
              <xm:f>'Personal Budget '!B55:M55</xm:f>
              <xm:sqref>O55</xm:sqref>
            </x14:sparkline>
            <x14:sparkline>
              <xm:f>'Personal Budget '!B56:M56</xm:f>
              <xm:sqref>O56</xm:sqref>
            </x14:sparkline>
          </x14:sparklines>
        </x14:sparklineGroup>
        <x14:sparklineGroup manualMax="0" manualMin="0" displayEmptyCellsAs="gap" high="1" low="1" xr2:uid="{00000000-0003-0000-0400-00000C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'!B42:M42</xm:f>
              <xm:sqref>O42</xm:sqref>
            </x14:sparkline>
            <x14:sparkline>
              <xm:f>'Personal Budget '!B43:M43</xm:f>
              <xm:sqref>O43</xm:sqref>
            </x14:sparkline>
            <x14:sparkline>
              <xm:f>'Personal Budget '!B44:M44</xm:f>
              <xm:sqref>O44</xm:sqref>
            </x14:sparkline>
            <x14:sparkline>
              <xm:f>'Personal Budget '!B45:M45</xm:f>
              <xm:sqref>O45</xm:sqref>
            </x14:sparkline>
            <x14:sparkline>
              <xm:f>'Personal Budget '!B46:M46</xm:f>
              <xm:sqref>O46</xm:sqref>
            </x14:sparkline>
          </x14:sparklines>
        </x14:sparklineGroup>
        <x14:sparklineGroup manualMax="0" manualMin="0" displayEmptyCellsAs="gap" high="1" low="1" xr2:uid="{00000000-0003-0000-0400-00000D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'!B33:M33</xm:f>
              <xm:sqref>O33</xm:sqref>
            </x14:sparkline>
            <x14:sparkline>
              <xm:f>'Personal Budget '!B34:M34</xm:f>
              <xm:sqref>O34</xm:sqref>
            </x14:sparkline>
            <x14:sparkline>
              <xm:f>'Personal Budget '!B35:M35</xm:f>
              <xm:sqref>O35</xm:sqref>
            </x14:sparkline>
            <x14:sparkline>
              <xm:f>'Personal Budget '!B36:M36</xm:f>
              <xm:sqref>O36</xm:sqref>
            </x14:sparkline>
            <x14:sparkline>
              <xm:f>'Personal Budget '!B37:M37</xm:f>
              <xm:sqref>O37</xm:sqref>
            </x14:sparkline>
            <x14:sparkline>
              <xm:f>'Personal Budget '!B38:M38</xm:f>
              <xm:sqref>O38</xm:sqref>
            </x14:sparkline>
            <x14:sparkline>
              <xm:f>'Personal Budget '!B39:M39</xm:f>
              <xm:sqref>O39</xm:sqref>
            </x14:sparkline>
          </x14:sparklines>
        </x14:sparklineGroup>
        <x14:sparklineGroup manualMax="0" manualMin="0" displayEmptyCellsAs="gap" high="1" low="1" xr2:uid="{00000000-0003-0000-0400-00000E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'!B24:M24</xm:f>
              <xm:sqref>O24</xm:sqref>
            </x14:sparkline>
            <x14:sparkline>
              <xm:f>'Personal Budget '!B25:M25</xm:f>
              <xm:sqref>O25</xm:sqref>
            </x14:sparkline>
            <x14:sparkline>
              <xm:f>'Personal Budget '!B26:M26</xm:f>
              <xm:sqref>O26</xm:sqref>
            </x14:sparkline>
            <x14:sparkline>
              <xm:f>'Personal Budget '!B27:M27</xm:f>
              <xm:sqref>O27</xm:sqref>
            </x14:sparkline>
            <x14:sparkline>
              <xm:f>'Personal Budget '!B28:M28</xm:f>
              <xm:sqref>O28</xm:sqref>
            </x14:sparkline>
            <x14:sparkline>
              <xm:f>'Personal Budget '!B29:M29</xm:f>
              <xm:sqref>O29</xm:sqref>
            </x14:sparkline>
            <x14:sparkline>
              <xm:f>'Personal Budget '!B30:M30</xm:f>
              <xm:sqref>O30</xm:sqref>
            </x14:sparkline>
          </x14:sparklines>
        </x14:sparklineGroup>
        <x14:sparklineGroup manualMax="0" manualMin="0" displayEmptyCellsAs="gap" high="1" low="1" xr2:uid="{00000000-0003-0000-0400-00000F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'!B16:M16</xm:f>
              <xm:sqref>O16</xm:sqref>
            </x14:sparkline>
          </x14:sparklines>
        </x14:sparklineGroup>
        <x14:sparklineGroup manualMax="0" manualMin="0" displayEmptyCellsAs="gap" high="1" low="1" xr2:uid="{00000000-0003-0000-0400-000010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'!B17:M17</xm:f>
              <xm:sqref>O17</xm:sqref>
            </x14:sparkline>
            <x14:sparkline>
              <xm:f>'Personal Budget '!B18:M18</xm:f>
              <xm:sqref>O18</xm:sqref>
            </x14:sparkline>
            <x14:sparkline>
              <xm:f>'Personal Budget '!B19:M19</xm:f>
              <xm:sqref>O19</xm:sqref>
            </x14:sparkline>
            <x14:sparkline>
              <xm:f>'Personal Budget '!B20:M20</xm:f>
              <xm:sqref>O20</xm:sqref>
            </x14:sparkline>
            <x14:sparkline>
              <xm:f>'Personal Budget '!B21:M21</xm:f>
              <xm:sqref>O21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P24"/>
  <sheetViews>
    <sheetView showGridLines="0" workbookViewId="0"/>
  </sheetViews>
  <sheetFormatPr defaultColWidth="9" defaultRowHeight="15" x14ac:dyDescent="0.3"/>
  <cols>
    <col min="1" max="2" width="9" style="2"/>
    <col min="3" max="3" width="46.42578125" style="2" customWidth="1"/>
    <col min="4" max="16384" width="9" style="2"/>
  </cols>
  <sheetData>
    <row r="1" spans="1:16" x14ac:dyDescent="0.3">
      <c r="A1" s="2" t="s">
        <v>8</v>
      </c>
    </row>
    <row r="3" spans="1:16" x14ac:dyDescent="0.3">
      <c r="D3" s="2" t="str">
        <f>IFERROR(LOWER(TEXT(VALUE(SelectedPeriod&amp;" 1"),"mmmm")),"year")</f>
        <v>year</v>
      </c>
    </row>
    <row r="5" spans="1:16" x14ac:dyDescent="0.3">
      <c r="D5" s="1" t="s">
        <v>4</v>
      </c>
      <c r="E5" s="1"/>
      <c r="F5" s="1"/>
    </row>
    <row r="6" spans="1:16" x14ac:dyDescent="0.3">
      <c r="D6" s="2" t="str">
        <f>D3&amp;" income:"</f>
        <v>year income:</v>
      </c>
      <c r="F6" s="2" t="e">
        <f>TEXT(INDEX(#REF!,,SelectedPeriodColumn),"$#,###")</f>
        <v>#REF!</v>
      </c>
    </row>
    <row r="7" spans="1:16" x14ac:dyDescent="0.3">
      <c r="D7" s="2" t="str">
        <f>D3&amp;" expenses:"</f>
        <v>year expenses:</v>
      </c>
      <c r="F7" s="2" t="e">
        <f>TEXT(INDEX(#REF!,,SelectedPeriodColumn),"$#,###")</f>
        <v>#REF!</v>
      </c>
    </row>
    <row r="8" spans="1:16" x14ac:dyDescent="0.3">
      <c r="D8" s="2" t="str">
        <f>D3&amp;" cash flow:"</f>
        <v>year cash flow:</v>
      </c>
      <c r="E8" s="6" t="e">
        <f>INDEX(#REF!,ScrollBarValue)</f>
        <v>#REF!</v>
      </c>
      <c r="F8" s="2" t="e">
        <f>TEXT(E8,"$#,###")</f>
        <v>#REF!</v>
      </c>
    </row>
    <row r="12" spans="1:16" x14ac:dyDescent="0.3">
      <c r="D12" s="6" t="e">
        <f>LOWER(#REF!)</f>
        <v>#REF!</v>
      </c>
      <c r="E12" s="6" t="e">
        <f>LOWER(#REF!)</f>
        <v>#REF!</v>
      </c>
      <c r="F12" s="6" t="e">
        <f>LOWER(#REF!)</f>
        <v>#REF!</v>
      </c>
      <c r="G12" s="6" t="e">
        <f>LOWER(#REF!)</f>
        <v>#REF!</v>
      </c>
      <c r="H12" s="6" t="e">
        <f>LOWER(#REF!)</f>
        <v>#REF!</v>
      </c>
      <c r="I12" s="6" t="e">
        <f>LOWER(#REF!)</f>
        <v>#REF!</v>
      </c>
      <c r="J12" s="6" t="e">
        <f>LOWER(#REF!)</f>
        <v>#REF!</v>
      </c>
      <c r="K12" s="6" t="e">
        <f>LOWER(#REF!)</f>
        <v>#REF!</v>
      </c>
      <c r="L12" s="6" t="e">
        <f>LOWER(#REF!)</f>
        <v>#REF!</v>
      </c>
      <c r="M12" s="6" t="e">
        <f>LOWER(#REF!)</f>
        <v>#REF!</v>
      </c>
      <c r="N12" s="6" t="e">
        <f>LOWER(#REF!)</f>
        <v>#REF!</v>
      </c>
      <c r="O12" s="6" t="e">
        <f>LOWER(#REF!)</f>
        <v>#REF!</v>
      </c>
      <c r="P12" s="6" t="e">
        <f>LOWER(#REF!)</f>
        <v>#REF!</v>
      </c>
    </row>
    <row r="13" spans="1:16" x14ac:dyDescent="0.3">
      <c r="C13" s="3" t="s">
        <v>5</v>
      </c>
      <c r="D13" s="4">
        <v>13</v>
      </c>
    </row>
    <row r="14" spans="1:16" x14ac:dyDescent="0.3">
      <c r="C14" s="3" t="s">
        <v>6</v>
      </c>
      <c r="D14" s="6" t="e">
        <f>IF(SelectedPeriod=#REF!,IF(#REF!&gt;=0,#REF!,NA()),NA())</f>
        <v>#REF!</v>
      </c>
      <c r="E14" s="6" t="e">
        <f>IF(SelectedPeriod=#REF!,IF(#REF!&gt;=0,#REF!,NA()),NA())</f>
        <v>#REF!</v>
      </c>
      <c r="F14" s="6" t="e">
        <f>IF(SelectedPeriod=#REF!,IF(#REF!&gt;=0,#REF!,NA()),NA())</f>
        <v>#REF!</v>
      </c>
      <c r="G14" s="6" t="e">
        <f>IF(SelectedPeriod=#REF!,IF(#REF!&gt;=0,#REF!,NA()),NA())</f>
        <v>#REF!</v>
      </c>
      <c r="H14" s="6" t="e">
        <f>IF(SelectedPeriod=#REF!,IF(#REF!&gt;=0,#REF!,NA()),NA())</f>
        <v>#REF!</v>
      </c>
      <c r="I14" s="6" t="e">
        <f>IF(SelectedPeriod=#REF!,IF(#REF!&gt;=0,#REF!,NA()),NA())</f>
        <v>#REF!</v>
      </c>
      <c r="J14" s="6" t="e">
        <f>IF(SelectedPeriod=#REF!,IF(#REF!&gt;=0,#REF!,NA()),NA())</f>
        <v>#REF!</v>
      </c>
      <c r="K14" s="6" t="e">
        <f>IF(SelectedPeriod=#REF!,IF(#REF!&gt;=0,#REF!,NA()),NA())</f>
        <v>#REF!</v>
      </c>
      <c r="L14" s="6" t="e">
        <f>IF(SelectedPeriod=#REF!,IF(#REF!&gt;=0,#REF!,NA()),NA())</f>
        <v>#REF!</v>
      </c>
      <c r="M14" s="6" t="e">
        <f>IF(SelectedPeriod=#REF!,IF(#REF!&gt;=0,#REF!,NA()),NA())</f>
        <v>#REF!</v>
      </c>
      <c r="N14" s="6" t="e">
        <f>IF(SelectedPeriod=#REF!,IF(#REF!&gt;=0,#REF!,NA()),NA())</f>
        <v>#REF!</v>
      </c>
      <c r="O14" s="6" t="e">
        <f>IF(SelectedPeriod=#REF!,IF(#REF!&gt;=0,#REF!,NA()),NA())</f>
        <v>#REF!</v>
      </c>
      <c r="P14" s="6" t="e">
        <f>IF(SelectedPeriod=#REF!,IF(#REF!&gt;=0,#REF!,NA()),NA())</f>
        <v>#REF!</v>
      </c>
    </row>
    <row r="15" spans="1:16" x14ac:dyDescent="0.3">
      <c r="C15" s="3" t="s">
        <v>7</v>
      </c>
      <c r="D15" s="6" t="e">
        <f>IF(SelectedPeriod=#REF!,IF(#REF!&lt;0,#REF!,NA()),NA())</f>
        <v>#REF!</v>
      </c>
      <c r="E15" s="6" t="e">
        <f>IF(SelectedPeriod=#REF!,IF(#REF!&lt;0,#REF!,NA()),NA())</f>
        <v>#REF!</v>
      </c>
      <c r="F15" s="6" t="e">
        <f>IF(SelectedPeriod=#REF!,IF(#REF!&lt;0,#REF!,NA()),NA())</f>
        <v>#REF!</v>
      </c>
      <c r="G15" s="6" t="e">
        <f>IF(SelectedPeriod=#REF!,IF(#REF!&lt;0,#REF!,NA()),NA())</f>
        <v>#REF!</v>
      </c>
      <c r="H15" s="6" t="e">
        <f>IF(SelectedPeriod=#REF!,IF(#REF!&lt;0,#REF!,NA()),NA())</f>
        <v>#REF!</v>
      </c>
      <c r="I15" s="6" t="e">
        <f>IF(SelectedPeriod=#REF!,IF(#REF!&lt;0,#REF!,NA()),NA())</f>
        <v>#REF!</v>
      </c>
      <c r="J15" s="6" t="e">
        <f>IF(SelectedPeriod=#REF!,IF(#REF!&lt;0,#REF!,NA()),NA())</f>
        <v>#REF!</v>
      </c>
      <c r="K15" s="6" t="e">
        <f>IF(SelectedPeriod=#REF!,IF(#REF!&lt;0,#REF!,NA()),NA())</f>
        <v>#REF!</v>
      </c>
      <c r="L15" s="6" t="e">
        <f>IF(SelectedPeriod=#REF!,IF(#REF!&lt;0,#REF!,NA()),NA())</f>
        <v>#REF!</v>
      </c>
      <c r="M15" s="6" t="e">
        <f>IF(SelectedPeriod=#REF!,IF(#REF!&lt;0,#REF!,NA()),NA())</f>
        <v>#REF!</v>
      </c>
      <c r="N15" s="6" t="e">
        <f>IF(SelectedPeriod=#REF!,IF(#REF!&lt;0,#REF!,NA()),NA())</f>
        <v>#REF!</v>
      </c>
      <c r="O15" s="6" t="e">
        <f>IF(SelectedPeriod=#REF!,IF(#REF!&lt;0,#REF!,NA()),NA())</f>
        <v>#REF!</v>
      </c>
      <c r="P15" s="6" t="e">
        <f>IF(SelectedPeriod=#REF!,IF(#REF!&lt;0,#REF!,NA()),NA())</f>
        <v>#REF!</v>
      </c>
    </row>
    <row r="18" spans="3:4" x14ac:dyDescent="0.3">
      <c r="C18" s="8" t="s">
        <v>10</v>
      </c>
      <c r="D18" s="1"/>
    </row>
    <row r="19" spans="3:4" x14ac:dyDescent="0.3">
      <c r="C19" s="2" t="s">
        <v>2</v>
      </c>
      <c r="D19" s="7" t="e">
        <f>#REF!</f>
        <v>#REF!</v>
      </c>
    </row>
    <row r="20" spans="3:4" x14ac:dyDescent="0.3">
      <c r="C20" s="2" t="s">
        <v>11</v>
      </c>
      <c r="D20" s="7" t="e">
        <f>#REF!</f>
        <v>#REF!</v>
      </c>
    </row>
    <row r="21" spans="3:4" x14ac:dyDescent="0.3">
      <c r="C21" s="2" t="s">
        <v>0</v>
      </c>
      <c r="D21" s="7" t="e">
        <f>#REF!</f>
        <v>#REF!</v>
      </c>
    </row>
    <row r="22" spans="3:4" x14ac:dyDescent="0.3">
      <c r="C22" s="2" t="s">
        <v>3</v>
      </c>
      <c r="D22" s="7" t="e">
        <f>#REF!</f>
        <v>#REF!</v>
      </c>
    </row>
    <row r="23" spans="3:4" x14ac:dyDescent="0.3">
      <c r="C23" s="2" t="s">
        <v>1</v>
      </c>
      <c r="D23" s="7" t="e">
        <f>#REF!</f>
        <v>#REF!</v>
      </c>
    </row>
    <row r="24" spans="3:4" x14ac:dyDescent="0.3">
      <c r="D24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C0249ED-8F06-41E2-B83E-860D0A8A52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 Budget </vt:lpstr>
      <vt:lpstr>chart_calcs</vt:lpstr>
      <vt:lpstr>ScrollBarValue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Scott</dc:creator>
  <cp:keywords/>
  <cp:lastModifiedBy>Wright, Scott</cp:lastModifiedBy>
  <cp:lastPrinted>2021-10-28T01:02:06Z</cp:lastPrinted>
  <dcterms:created xsi:type="dcterms:W3CDTF">2017-10-19T23:42:10Z</dcterms:created>
  <dcterms:modified xsi:type="dcterms:W3CDTF">2022-02-20T18:49:35Z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TC029300479991</vt:lpwstr>
  </property>
</Properties>
</file>