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985"/>
  </bookViews>
  <sheets>
    <sheet name="Retirement Planner" sheetId="6" r:id="rId1"/>
    <sheet name="Calculations" sheetId="5" state="hidden" r:id="rId2"/>
  </sheets>
  <definedNames>
    <definedName name="AfterRetirement">'Retirement Planner'!$B1&gt;=DesiredRetirementAge</definedName>
    <definedName name="Age">IF(PlanYear&lt;=PlanYears,PlanYear-1+YourCurrentAge,NA())</definedName>
    <definedName name="AnnualPenionsBenefitsAtRetirement">'Retirement Planner'!$G$7</definedName>
    <definedName name="AnnualPensionBenefitAfterRetirementIncreasesPercentage">'Retirement Planner'!$G$8</definedName>
    <definedName name="AnnualPensionBenefitAmountUncertaintyPercentage">'Retirement Planner'!$J$10</definedName>
    <definedName name="AnnualPensionCenefitIncreasesUncertaintyPercentage">'Retirement Planner'!$J$11</definedName>
    <definedName name="AnnualSavingsAmountUncertaintyPercentage">'Retirement Planner'!$J$8</definedName>
    <definedName name="AnnualSavingsIncreasesUncertaintyPercentage">'Retirement Planner'!$J$9</definedName>
    <definedName name="Balance">IF(PlanYear&lt;=PlanYears,Calculations!$K1048576,NA())</definedName>
    <definedName name="Balance_Over">IF(PlanYear&lt;=PlanYears,Calculations!$AA1048576,NA())</definedName>
    <definedName name="Balance_Under">IF(PlanYear&lt;=PlanYears,Calculations!$S1048576,NA())</definedName>
    <definedName name="BeforeRetirement">'Retirement Planner'!$B1&lt;DesiredRetirementAge</definedName>
    <definedName name="ColumnTitleRegion1..I114.1">'Retirement Planner'!$B$16</definedName>
    <definedName name="CurrentAnnualIncome">'Retirement Planner'!$D$8</definedName>
    <definedName name="CurrentAnnualIncomeIncreasesPercentage">'Retirement Planner'!$D$9</definedName>
    <definedName name="CurrentAnnualSavingsAmount">'Retirement Planner'!$D$11</definedName>
    <definedName name="CurrentAnnualSavingsAmount_Over">CurrentAnnualSavingsAmount+CurrentAnnualSavingsAmount*AnnualSavingsAmountUncertaintyPercentage/2</definedName>
    <definedName name="CurrentAnnualSavingsAmount_Under">CurrentAnnualSavingsAmount-CurrentAnnualSavingsAmount*AnnualSavingsAmountUncertaintyPercentage/2</definedName>
    <definedName name="CurrentAnnualSavingsIncreasesPercentage">'Retirement Planner'!$D$12</definedName>
    <definedName name="CurrentRetirementSavingsBalance">'Retirement Planner'!$D$10</definedName>
    <definedName name="DesiredRetirementAge">'Retirement Planner'!$G$9</definedName>
    <definedName name="DesiredRetirementIncome">IF(PlanYear&lt;=PlanYears,AfterRetirement*IncomeReplacementAtRetirementPercentage*CurrentAnnualIncome*(1+CurrentAnnualIncomeIncreasesPercentage)^(Calculations!$B1-Calculations!$B$17),NA())</definedName>
    <definedName name="EndBalance">IF(PlanYear&lt;=PlanYears,Calculations!XEZ1+Calculations!XFA1+Calculations!XFB1-Calculations!XFC1+Calculations!XFD1,NA())</definedName>
    <definedName name="IncomeReplacementAtRetirementPercentage">'Retirement Planner'!$G$11</definedName>
    <definedName name="Interest">IF(PlanYear&lt;=PlanYears,(Calculations!XFD1*BeforeRetirement*InvestmentReturnPreRetirementPercentage)+(Calculations!XFD1*AfterRetirement*InvestmentReturnPostRetirementPercentage),NA())</definedName>
    <definedName name="Interest_Over">IF(PlanYear&lt;=PlanYears,(Calculations!XFD1*BeforeRetirement*(InvestmentReturnPreRetirementPercentage+InvestmentReturnUncertaintyPercentage/2))+(Calculations!XFD1*AfterRetirement*(InvestmentReturnPostRetirementPercentage+InvestmentReturnUncertaintyPercentage/2)),NA())</definedName>
    <definedName name="Interest_Under">IF(PlanYear&lt;=PlanYears,(Calculations!XFD1*BeforeRetirement*(InvestmentReturnPreRetirementPercentage-InvestmentReturnUncertaintyPercentage/2))+(Calculations!XFD1*AfterRetirement*(InvestmentReturnPostRetirementPercentage-InvestmentReturnUncertaintyPercentage/2)),NA())</definedName>
    <definedName name="InvestmentReturnPostRetirementPercentage">'Retirement Planner'!$G$12</definedName>
    <definedName name="InvestmentReturnPreRetirementPercentage">'Retirement Planner'!$D$13</definedName>
    <definedName name="InvestmentReturnUncertaintyPercentage">'Retirement Planner'!$J$7</definedName>
    <definedName name="LastRow">COUNTIF('Retirement Planner'!$B$16:$B$116,"&gt;1")+35</definedName>
    <definedName name="PensionIncome">IF(PlanYear&lt;=PlanYears,AfterRetirement*PensionIncomeInflated,NA())</definedName>
    <definedName name="PensionIncome_Over">IF(PlanYear&lt;=PlanYears,AfterRetirement*PensionIncomeInflated_Over,NA())</definedName>
    <definedName name="PensionIncome_Under">IF(PlanYear&lt;=PlanYears,AfterRetirement*PensionIncomeInflated_Under,NA())</definedName>
    <definedName name="PensionIncomeInflated">AnnualPenionsBenefitsAtRetirement*(1+AnnualPensionBenefitAfterRetirementIncreasesPercentage)^(Calculations!$B1-DesiredRetirementAge)</definedName>
    <definedName name="PensionIncomeInflated_Over">(AnnualPenionsBenefitsAtRetirement+AnnualPenionsBenefitsAtRetirement*AnnualPensionBenefitAmountUncertaintyPercentage/2)*(1+AnnualPensionBenefitAfterRetirementIncreasesPercentage+AnnualPensionCenefitIncreasesUncertaintyPercentage/2)^(Calculations!$B1-DesiredRetirementAge)</definedName>
    <definedName name="PensionIncomeInflated_Under">(AnnualPenionsBenefitsAtRetirement-AnnualPenionsBenefitsAtRetirement*AnnualPensionBenefitAmountUncertaintyPercentage/2)*(1+AnnualPensionBenefitAfterRetirementIncreasesPercentage-AnnualPensionCenefitIncreasesUncertaintyPercentage/2)^(Calculations!$B1-DesiredRetirementAge)</definedName>
    <definedName name="PlanYear">ROWS(Calculations!$B$17:$B1)</definedName>
    <definedName name="PlanYears">YearsOfRetirementIncome+(DesiredRetirementAge-YourCurrentAge)</definedName>
    <definedName name="Print_Area_Reset">OFFSET('Retirement Planner'!$A$2:$M$116,0,0,LastRow)</definedName>
    <definedName name="_xlnm.Print_Titles" localSheetId="0">'Retirement Planner'!$14:$16</definedName>
    <definedName name="ResultsDisplay_Failure">Calculations!$K$7</definedName>
    <definedName name="ResultsDisplay_Failure_1">Calculations!$K$10</definedName>
    <definedName name="ResultsDisplay_Failure_2">Calculations!$K$11</definedName>
    <definedName name="ResultsDisplay_Failure_3">Calculations!$K$12</definedName>
    <definedName name="ResultsDisplay_Failure_4">Calculations!$K$13</definedName>
    <definedName name="ResultsDisplay_Success">Calculations!$K$8</definedName>
    <definedName name="ResultsDisplay_Success_1">Calculations!$I$10</definedName>
    <definedName name="ResultsDisplay_Success_2">Calculations!$I$11</definedName>
    <definedName name="ResultsDisplay_Success_3">Calculations!$I$12</definedName>
    <definedName name="ResultsDisplay_Success_4">Calculations!$I$13</definedName>
    <definedName name="ResultsDisplay_Success_5">Calculations!$I$14</definedName>
    <definedName name="RowTitleRegion1..D12">'Retirement Planner'!$B$7</definedName>
    <definedName name="RowTitleRegion2..G11">'Retirement Planner'!$E$7</definedName>
    <definedName name="RowTitleRegion3..J10">'Retirement Planner'!$H$7</definedName>
    <definedName name="Salary">IF(PlanYear&lt;=PlanYears,BeforeRetirement*(Calculations!$C1048576+Calculations!$C1048576*CurrentAnnualIncomeIncreasesPercentage),NA())</definedName>
    <definedName name="SavingsBalance_Disbursements">Calculations!$I$17:INDEX(Calculations!$I$17:$I$116,PlanYears)</definedName>
    <definedName name="SavingsBalance_RetiredPeriod">Calculations!$AE$17:INDEX(Calculations!$AE$17:$AE$116,PlanYears)</definedName>
    <definedName name="SavingsBalance_WorkingPeriod">Calculations!$AD$17:INDEX(Calculations!$AD$17:$AD$116,PlanYears)</definedName>
    <definedName name="Success">Calculations!$G$9</definedName>
    <definedName name="UncertaintyCone_Over">Calculations!$AH$17:INDEX(Calculations!$AH$17:$AH$116,PlanYears)</definedName>
    <definedName name="UncertaintyCone_Under">Calculations!$S$17:INDEX(Calculations!$S$17:$S$116,PlanYears)</definedName>
    <definedName name="YearlySavings">IF(PlanYear&lt;=PlanYears,BeforeRetirement*YearlySavingsInflated,NA())</definedName>
    <definedName name="YearlySavings_Over">IF(PlanYear&lt;=PlanYears,BeforeRetirement*YearlySavingsInflated_Over,NA())</definedName>
    <definedName name="YearlySavings_Under">IF(PlanYear&lt;=PlanYears,BeforeRetirement*YearlySavingsInflated_Under,NA())</definedName>
    <definedName name="YearlySavingsInflated">Calculations!$H1048576+Calculations!$H1048576*CurrentAnnualSavingsIncreasesPercentage</definedName>
    <definedName name="YearlySavingsInflated_Over">Calculations!$X1048576+Calculations!$X1048576*(CurrentAnnualSavingsIncreasesPercentage+AnnualSavingsIncreasesUncertaintyPercentage/2)</definedName>
    <definedName name="YearlySavingsInflated_Under">Calculations!$P1048576+Calculations!$P1048576*(CurrentAnnualSavingsIncreasesPercentage-AnnualSavingsIncreasesUncertaintyPercentage/2)</definedName>
    <definedName name="YearsOfRetirementIncome">'Retirement Planner'!$G$10</definedName>
    <definedName name="YourCurrentAge">'Retirement Planner'!$D$7</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5" l="1"/>
  <c r="C17" i="6" s="1"/>
  <c r="C102" i="5"/>
  <c r="C102" i="6" s="1"/>
  <c r="C103" i="5"/>
  <c r="C103" i="6" s="1"/>
  <c r="C104" i="5"/>
  <c r="C104" i="6" s="1"/>
  <c r="C105" i="5"/>
  <c r="C105" i="6" s="1"/>
  <c r="C106" i="5"/>
  <c r="C106" i="6" s="1"/>
  <c r="C107" i="5"/>
  <c r="C108" i="5"/>
  <c r="C108" i="6" s="1"/>
  <c r="C109" i="5"/>
  <c r="C110" i="5"/>
  <c r="C110" i="6" s="1"/>
  <c r="C111" i="5"/>
  <c r="C111" i="6" s="1"/>
  <c r="C112" i="5"/>
  <c r="C112" i="6" s="1"/>
  <c r="C113" i="5"/>
  <c r="C113" i="6" s="1"/>
  <c r="C114" i="5"/>
  <c r="C114" i="6" s="1"/>
  <c r="C115" i="5"/>
  <c r="C115" i="6" s="1"/>
  <c r="C116" i="5"/>
  <c r="C116" i="6" s="1"/>
  <c r="H5" i="5"/>
  <c r="X17" i="5"/>
  <c r="Z100" i="5"/>
  <c r="Z102" i="5"/>
  <c r="Z103" i="5"/>
  <c r="Z104" i="5"/>
  <c r="Z105" i="5"/>
  <c r="Z106" i="5"/>
  <c r="Z107" i="5"/>
  <c r="Z108" i="5"/>
  <c r="Z109" i="5"/>
  <c r="Z110" i="5"/>
  <c r="Z111" i="5"/>
  <c r="Z112" i="5"/>
  <c r="Z113" i="5"/>
  <c r="Z114" i="5"/>
  <c r="Z115" i="5"/>
  <c r="Z116" i="5"/>
  <c r="X116" i="5"/>
  <c r="X115" i="5"/>
  <c r="X114" i="5"/>
  <c r="X113" i="5"/>
  <c r="X112" i="5"/>
  <c r="X111" i="5"/>
  <c r="X110" i="5"/>
  <c r="X109" i="5"/>
  <c r="X108" i="5"/>
  <c r="X107" i="5"/>
  <c r="X106" i="5"/>
  <c r="X105" i="5"/>
  <c r="X104" i="5"/>
  <c r="X103" i="5"/>
  <c r="X102" i="5"/>
  <c r="W102" i="5"/>
  <c r="W103" i="5"/>
  <c r="W104" i="5"/>
  <c r="W105" i="5"/>
  <c r="W106" i="5"/>
  <c r="W107" i="5"/>
  <c r="W108" i="5"/>
  <c r="W109" i="5"/>
  <c r="W110" i="5"/>
  <c r="W111" i="5"/>
  <c r="W112" i="5"/>
  <c r="W113" i="5"/>
  <c r="W114" i="5"/>
  <c r="W115" i="5"/>
  <c r="W116" i="5"/>
  <c r="V102" i="5"/>
  <c r="V103" i="5"/>
  <c r="V104" i="5"/>
  <c r="V105" i="5"/>
  <c r="V106" i="5"/>
  <c r="V107" i="5"/>
  <c r="V108" i="5"/>
  <c r="V109" i="5"/>
  <c r="V110" i="5"/>
  <c r="V111" i="5"/>
  <c r="V112" i="5"/>
  <c r="V113" i="5"/>
  <c r="V114" i="5"/>
  <c r="V115" i="5"/>
  <c r="V116" i="5"/>
  <c r="P17" i="5"/>
  <c r="R99" i="5"/>
  <c r="R102" i="5"/>
  <c r="R103" i="5"/>
  <c r="R104" i="5"/>
  <c r="R105" i="5"/>
  <c r="R106" i="5"/>
  <c r="R107" i="5"/>
  <c r="R108" i="5"/>
  <c r="R109" i="5"/>
  <c r="R110" i="5"/>
  <c r="R111" i="5"/>
  <c r="R112" i="5"/>
  <c r="R113" i="5"/>
  <c r="R114" i="5"/>
  <c r="R115" i="5"/>
  <c r="R116" i="5"/>
  <c r="P102" i="5"/>
  <c r="P103" i="5"/>
  <c r="P104" i="5"/>
  <c r="P105" i="5"/>
  <c r="P106" i="5"/>
  <c r="P107" i="5"/>
  <c r="P108" i="5"/>
  <c r="P109" i="5"/>
  <c r="P110" i="5"/>
  <c r="P111" i="5"/>
  <c r="P112" i="5"/>
  <c r="P113" i="5"/>
  <c r="P114" i="5"/>
  <c r="P115" i="5"/>
  <c r="P116" i="5"/>
  <c r="N102" i="5"/>
  <c r="N103" i="5"/>
  <c r="N104" i="5"/>
  <c r="N105" i="5"/>
  <c r="N106" i="5"/>
  <c r="N107" i="5"/>
  <c r="N108" i="5"/>
  <c r="N109" i="5"/>
  <c r="N110" i="5"/>
  <c r="N111" i="5"/>
  <c r="N112" i="5"/>
  <c r="N113" i="5"/>
  <c r="N114" i="5"/>
  <c r="N115" i="5"/>
  <c r="N116" i="5"/>
  <c r="O116" i="5"/>
  <c r="O115" i="5"/>
  <c r="O114" i="5"/>
  <c r="O113" i="5"/>
  <c r="O112" i="5"/>
  <c r="O111" i="5"/>
  <c r="O110" i="5"/>
  <c r="O109" i="5"/>
  <c r="O108" i="5"/>
  <c r="O107" i="5"/>
  <c r="O106" i="5"/>
  <c r="O105" i="5"/>
  <c r="O104" i="5"/>
  <c r="O103" i="5"/>
  <c r="O102" i="5"/>
  <c r="AA116" i="5"/>
  <c r="Y116" i="5"/>
  <c r="AA115" i="5"/>
  <c r="Y115" i="5"/>
  <c r="AA114" i="5"/>
  <c r="Y114" i="5"/>
  <c r="AA113" i="5"/>
  <c r="Y113" i="5"/>
  <c r="AA112" i="5"/>
  <c r="Y112" i="5"/>
  <c r="AA111" i="5"/>
  <c r="Y111" i="5"/>
  <c r="AA110" i="5"/>
  <c r="Y110" i="5"/>
  <c r="AA109" i="5"/>
  <c r="Y109" i="5"/>
  <c r="AA108" i="5"/>
  <c r="Y108" i="5"/>
  <c r="AA107" i="5"/>
  <c r="Y107" i="5"/>
  <c r="AA106" i="5"/>
  <c r="Y106" i="5"/>
  <c r="AA105" i="5"/>
  <c r="Y105" i="5"/>
  <c r="AA104" i="5"/>
  <c r="Y104" i="5"/>
  <c r="AA103" i="5"/>
  <c r="Y103" i="5"/>
  <c r="AA102" i="5"/>
  <c r="Y102" i="5"/>
  <c r="V17" i="5"/>
  <c r="S116" i="5"/>
  <c r="Q116" i="5"/>
  <c r="S115" i="5"/>
  <c r="Q115" i="5"/>
  <c r="S114" i="5"/>
  <c r="Q114" i="5"/>
  <c r="S113" i="5"/>
  <c r="Q113" i="5"/>
  <c r="S112" i="5"/>
  <c r="Q112" i="5"/>
  <c r="S111" i="5"/>
  <c r="Q111" i="5"/>
  <c r="S110" i="5"/>
  <c r="Q110" i="5"/>
  <c r="S109" i="5"/>
  <c r="Q109" i="5"/>
  <c r="S108" i="5"/>
  <c r="Q108" i="5"/>
  <c r="S107" i="5"/>
  <c r="Q107" i="5"/>
  <c r="S106" i="5"/>
  <c r="Q106" i="5"/>
  <c r="S105" i="5"/>
  <c r="Q105" i="5"/>
  <c r="S104" i="5"/>
  <c r="Q104" i="5"/>
  <c r="S103" i="5"/>
  <c r="Q103" i="5"/>
  <c r="S102" i="5"/>
  <c r="Q102" i="5"/>
  <c r="Q100" i="5"/>
  <c r="N17" i="5"/>
  <c r="F102" i="5"/>
  <c r="D102" i="6" s="1"/>
  <c r="F103" i="5"/>
  <c r="D103" i="6" s="1"/>
  <c r="F104" i="5"/>
  <c r="D104" i="6" s="1"/>
  <c r="F105" i="5"/>
  <c r="D105" i="6" s="1"/>
  <c r="F106" i="5"/>
  <c r="D106" i="6" s="1"/>
  <c r="F107" i="5"/>
  <c r="D107" i="6" s="1"/>
  <c r="F108" i="5"/>
  <c r="D108" i="6" s="1"/>
  <c r="F109" i="5"/>
  <c r="D109" i="6" s="1"/>
  <c r="F110" i="5"/>
  <c r="D110" i="6" s="1"/>
  <c r="F111" i="5"/>
  <c r="D111" i="6" s="1"/>
  <c r="F112" i="5"/>
  <c r="D112" i="6" s="1"/>
  <c r="F113" i="5"/>
  <c r="D113" i="6" s="1"/>
  <c r="F114" i="5"/>
  <c r="D114" i="6" s="1"/>
  <c r="F115" i="5"/>
  <c r="D115" i="6" s="1"/>
  <c r="F116" i="5"/>
  <c r="D116" i="6" s="1"/>
  <c r="K116" i="5"/>
  <c r="I116" i="6" s="1"/>
  <c r="J116" i="5"/>
  <c r="H116" i="6" s="1"/>
  <c r="I116" i="5"/>
  <c r="G116" i="6" s="1"/>
  <c r="H116" i="5"/>
  <c r="F116" i="6" s="1"/>
  <c r="G116" i="5"/>
  <c r="E116" i="6" s="1"/>
  <c r="B116" i="5"/>
  <c r="AD116" i="5" s="1"/>
  <c r="K115" i="5"/>
  <c r="I115" i="6" s="1"/>
  <c r="J115" i="5"/>
  <c r="H115" i="6" s="1"/>
  <c r="I115" i="5"/>
  <c r="G115" i="6" s="1"/>
  <c r="H115" i="5"/>
  <c r="F115" i="6" s="1"/>
  <c r="G115" i="5"/>
  <c r="E115" i="6" s="1"/>
  <c r="B115" i="5"/>
  <c r="AD115" i="5" s="1"/>
  <c r="K114" i="5"/>
  <c r="I114" i="6" s="1"/>
  <c r="J114" i="5"/>
  <c r="H114" i="6" s="1"/>
  <c r="I114" i="5"/>
  <c r="G114" i="6" s="1"/>
  <c r="H114" i="5"/>
  <c r="F114" i="6" s="1"/>
  <c r="G114" i="5"/>
  <c r="E114" i="6" s="1"/>
  <c r="B114" i="5"/>
  <c r="B114" i="6" s="1"/>
  <c r="K113" i="5"/>
  <c r="I113" i="6" s="1"/>
  <c r="J113" i="5"/>
  <c r="H113" i="6" s="1"/>
  <c r="I113" i="5"/>
  <c r="G113" i="6" s="1"/>
  <c r="H113" i="5"/>
  <c r="F113" i="6" s="1"/>
  <c r="G113" i="5"/>
  <c r="E113" i="6" s="1"/>
  <c r="B113" i="5"/>
  <c r="AE113" i="5" s="1"/>
  <c r="K112" i="5"/>
  <c r="I112" i="6" s="1"/>
  <c r="J112" i="5"/>
  <c r="H112" i="6" s="1"/>
  <c r="I112" i="5"/>
  <c r="G112" i="6" s="1"/>
  <c r="H112" i="5"/>
  <c r="F112" i="6" s="1"/>
  <c r="G112" i="5"/>
  <c r="E112" i="6" s="1"/>
  <c r="B112" i="5"/>
  <c r="B112" i="6" s="1"/>
  <c r="K111" i="5"/>
  <c r="I111" i="6" s="1"/>
  <c r="J111" i="5"/>
  <c r="H111" i="6" s="1"/>
  <c r="I111" i="5"/>
  <c r="G111" i="6" s="1"/>
  <c r="H111" i="5"/>
  <c r="F111" i="6" s="1"/>
  <c r="G111" i="5"/>
  <c r="E111" i="6" s="1"/>
  <c r="B111" i="5"/>
  <c r="B111" i="6" s="1"/>
  <c r="K110" i="5"/>
  <c r="I110" i="6" s="1"/>
  <c r="J110" i="5"/>
  <c r="H110" i="6" s="1"/>
  <c r="I110" i="5"/>
  <c r="G110" i="6" s="1"/>
  <c r="H110" i="5"/>
  <c r="F110" i="6" s="1"/>
  <c r="G110" i="5"/>
  <c r="E110" i="6" s="1"/>
  <c r="B110" i="5"/>
  <c r="B110" i="6" s="1"/>
  <c r="K109" i="5"/>
  <c r="I109" i="6" s="1"/>
  <c r="J109" i="5"/>
  <c r="H109" i="6" s="1"/>
  <c r="I109" i="5"/>
  <c r="G109" i="6" s="1"/>
  <c r="H109" i="5"/>
  <c r="F109" i="6" s="1"/>
  <c r="G109" i="5"/>
  <c r="E109" i="6" s="1"/>
  <c r="C109" i="6"/>
  <c r="B109" i="5"/>
  <c r="K108" i="5"/>
  <c r="I108" i="6" s="1"/>
  <c r="J108" i="5"/>
  <c r="H108" i="6" s="1"/>
  <c r="I108" i="5"/>
  <c r="G108" i="6" s="1"/>
  <c r="H108" i="5"/>
  <c r="F108" i="6" s="1"/>
  <c r="G108" i="5"/>
  <c r="E108" i="6" s="1"/>
  <c r="B108" i="5"/>
  <c r="B108" i="6" s="1"/>
  <c r="K107" i="5"/>
  <c r="I107" i="6" s="1"/>
  <c r="J107" i="5"/>
  <c r="H107" i="6" s="1"/>
  <c r="I107" i="5"/>
  <c r="G107" i="6" s="1"/>
  <c r="H107" i="5"/>
  <c r="F107" i="6" s="1"/>
  <c r="G107" i="5"/>
  <c r="E107" i="6" s="1"/>
  <c r="C107" i="6"/>
  <c r="B107" i="5"/>
  <c r="B107" i="6" s="1"/>
  <c r="K106" i="5"/>
  <c r="I106" i="6" s="1"/>
  <c r="J106" i="5"/>
  <c r="H106" i="6" s="1"/>
  <c r="I106" i="5"/>
  <c r="G106" i="6" s="1"/>
  <c r="H106" i="5"/>
  <c r="F106" i="6" s="1"/>
  <c r="G106" i="5"/>
  <c r="E106" i="6" s="1"/>
  <c r="B106" i="5"/>
  <c r="B106" i="6" s="1"/>
  <c r="K105" i="5"/>
  <c r="I105" i="6" s="1"/>
  <c r="J105" i="5"/>
  <c r="H105" i="6" s="1"/>
  <c r="I105" i="5"/>
  <c r="G105" i="6" s="1"/>
  <c r="H105" i="5"/>
  <c r="F105" i="6" s="1"/>
  <c r="G105" i="5"/>
  <c r="E105" i="6" s="1"/>
  <c r="B105" i="5"/>
  <c r="K104" i="5"/>
  <c r="I104" i="6" s="1"/>
  <c r="J104" i="5"/>
  <c r="H104" i="6" s="1"/>
  <c r="I104" i="5"/>
  <c r="G104" i="6" s="1"/>
  <c r="H104" i="5"/>
  <c r="F104" i="6" s="1"/>
  <c r="G104" i="5"/>
  <c r="E104" i="6" s="1"/>
  <c r="B104" i="5"/>
  <c r="AE104" i="5" s="1"/>
  <c r="K103" i="5"/>
  <c r="I103" i="6" s="1"/>
  <c r="J103" i="5"/>
  <c r="H103" i="6" s="1"/>
  <c r="I103" i="5"/>
  <c r="G103" i="6" s="1"/>
  <c r="H103" i="5"/>
  <c r="F103" i="6" s="1"/>
  <c r="G103" i="5"/>
  <c r="E103" i="6" s="1"/>
  <c r="B103" i="5"/>
  <c r="B103" i="6" s="1"/>
  <c r="K102" i="5"/>
  <c r="I102" i="6" s="1"/>
  <c r="J102" i="5"/>
  <c r="H102" i="6" s="1"/>
  <c r="I102" i="5"/>
  <c r="G102" i="6" s="1"/>
  <c r="H102" i="5"/>
  <c r="F102" i="6" s="1"/>
  <c r="G102" i="5"/>
  <c r="E102" i="6" s="1"/>
  <c r="B102" i="5"/>
  <c r="B102" i="6" s="1"/>
  <c r="B101" i="5"/>
  <c r="B101" i="6" s="1"/>
  <c r="J100" i="5"/>
  <c r="H100" i="6" s="1"/>
  <c r="B100" i="5"/>
  <c r="B100" i="6" s="1"/>
  <c r="Y100" i="5"/>
  <c r="J99" i="5"/>
  <c r="H99" i="6" s="1"/>
  <c r="B99" i="5"/>
  <c r="B99" i="6" s="1"/>
  <c r="B98" i="5"/>
  <c r="B97" i="5"/>
  <c r="B97" i="6" s="1"/>
  <c r="B96" i="5"/>
  <c r="AE96" i="5" s="1"/>
  <c r="J95" i="5"/>
  <c r="H95" i="6" s="1"/>
  <c r="B95" i="5"/>
  <c r="B95" i="6" s="1"/>
  <c r="B94" i="5"/>
  <c r="AD94" i="5" s="1"/>
  <c r="J93" i="5"/>
  <c r="H93" i="6" s="1"/>
  <c r="B93" i="5"/>
  <c r="B93" i="6" s="1"/>
  <c r="B92" i="5"/>
  <c r="B92" i="6" s="1"/>
  <c r="B91" i="5"/>
  <c r="B91" i="6" s="1"/>
  <c r="J91" i="5"/>
  <c r="H91" i="6" s="1"/>
  <c r="B90" i="5"/>
  <c r="B90" i="6" s="1"/>
  <c r="B89" i="5"/>
  <c r="AE89" i="5" s="1"/>
  <c r="J89" i="5"/>
  <c r="H89" i="6" s="1"/>
  <c r="B88" i="5"/>
  <c r="B88" i="6" s="1"/>
  <c r="J87" i="5"/>
  <c r="H87" i="6" s="1"/>
  <c r="B87" i="5"/>
  <c r="AE87" i="5" s="1"/>
  <c r="B86" i="5"/>
  <c r="B86" i="6" s="1"/>
  <c r="J85" i="5"/>
  <c r="H85" i="6" s="1"/>
  <c r="B85" i="5"/>
  <c r="B85" i="6" s="1"/>
  <c r="B84" i="5"/>
  <c r="B84" i="6" s="1"/>
  <c r="B83" i="5"/>
  <c r="B83" i="6" s="1"/>
  <c r="J83" i="5"/>
  <c r="H83" i="6" s="1"/>
  <c r="B82" i="5"/>
  <c r="B82" i="6" s="1"/>
  <c r="B81" i="5"/>
  <c r="AD81" i="5" s="1"/>
  <c r="B80" i="5"/>
  <c r="B80" i="6" s="1"/>
  <c r="B79" i="5"/>
  <c r="B79" i="6" s="1"/>
  <c r="B78" i="5"/>
  <c r="B78" i="6" s="1"/>
  <c r="B77" i="5"/>
  <c r="B77" i="6" s="1"/>
  <c r="B76" i="5"/>
  <c r="B76" i="6" s="1"/>
  <c r="B75" i="5"/>
  <c r="B75" i="6" s="1"/>
  <c r="B74" i="5"/>
  <c r="B74" i="6" s="1"/>
  <c r="B73" i="5"/>
  <c r="B72" i="5"/>
  <c r="B72" i="6" s="1"/>
  <c r="B71" i="5"/>
  <c r="B71" i="6" s="1"/>
  <c r="R71" i="5" s="1"/>
  <c r="B70" i="5"/>
  <c r="B70" i="6" s="1"/>
  <c r="B69" i="5"/>
  <c r="B69" i="6" s="1"/>
  <c r="B68" i="5"/>
  <c r="AD68" i="5" s="1"/>
  <c r="B67" i="5"/>
  <c r="B67" i="6" s="1"/>
  <c r="Z67" i="5" s="1"/>
  <c r="B66" i="5"/>
  <c r="B66" i="6" s="1"/>
  <c r="B65" i="5"/>
  <c r="B65" i="6" s="1"/>
  <c r="B64" i="5"/>
  <c r="B64" i="6" s="1"/>
  <c r="B63" i="5"/>
  <c r="B63" i="6" s="1"/>
  <c r="B62" i="5"/>
  <c r="B62" i="6" s="1"/>
  <c r="B61" i="5"/>
  <c r="B61" i="6" s="1"/>
  <c r="B60" i="5"/>
  <c r="B60" i="6" s="1"/>
  <c r="B59" i="5"/>
  <c r="B59" i="6" s="1"/>
  <c r="B58" i="5"/>
  <c r="B58" i="6" s="1"/>
  <c r="B57" i="5"/>
  <c r="B57" i="6" s="1"/>
  <c r="B56" i="5"/>
  <c r="B56" i="6" s="1"/>
  <c r="B55" i="5"/>
  <c r="B55" i="6" s="1"/>
  <c r="R55" i="5" s="1"/>
  <c r="B54" i="5"/>
  <c r="B54" i="6" s="1"/>
  <c r="B53" i="5"/>
  <c r="B53" i="6" s="1"/>
  <c r="B52" i="5"/>
  <c r="B52" i="6" s="1"/>
  <c r="B51" i="5"/>
  <c r="B51" i="6" s="1"/>
  <c r="Z51" i="5" s="1"/>
  <c r="B50" i="5"/>
  <c r="B49" i="5"/>
  <c r="B49" i="6" s="1"/>
  <c r="B48" i="5"/>
  <c r="B48" i="6" s="1"/>
  <c r="B47" i="5"/>
  <c r="B47" i="6" s="1"/>
  <c r="Z47" i="5" s="1"/>
  <c r="B46" i="5"/>
  <c r="B46" i="6" s="1"/>
  <c r="B45" i="5"/>
  <c r="B44" i="5"/>
  <c r="B44" i="6" s="1"/>
  <c r="B43" i="5"/>
  <c r="B42" i="5"/>
  <c r="B41" i="5"/>
  <c r="B41" i="6" s="1"/>
  <c r="B40" i="5"/>
  <c r="B40" i="6" s="1"/>
  <c r="B39" i="5"/>
  <c r="B39" i="6" s="1"/>
  <c r="B38" i="5"/>
  <c r="B38" i="6" s="1"/>
  <c r="B37" i="5"/>
  <c r="B36" i="5"/>
  <c r="B36" i="6" s="1"/>
  <c r="B35" i="5"/>
  <c r="B35" i="6" s="1"/>
  <c r="J35" i="5" s="1"/>
  <c r="H35" i="6" s="1"/>
  <c r="B34" i="5"/>
  <c r="B34" i="6" s="1"/>
  <c r="B33" i="5"/>
  <c r="B33" i="6" s="1"/>
  <c r="B32" i="5"/>
  <c r="B32" i="6" s="1"/>
  <c r="B31" i="5"/>
  <c r="B31" i="6" s="1"/>
  <c r="B30" i="5"/>
  <c r="B30" i="6" s="1"/>
  <c r="B29" i="5"/>
  <c r="B29" i="6" s="1"/>
  <c r="B28" i="5"/>
  <c r="B28" i="6" s="1"/>
  <c r="B27" i="5"/>
  <c r="B27" i="6" s="1"/>
  <c r="B26" i="5"/>
  <c r="B26" i="6" s="1"/>
  <c r="B25" i="5"/>
  <c r="B25" i="6" s="1"/>
  <c r="B24" i="5"/>
  <c r="B24" i="6" s="1"/>
  <c r="B23" i="5"/>
  <c r="B23" i="6" s="1"/>
  <c r="B22" i="5"/>
  <c r="B22" i="6" s="1"/>
  <c r="B21" i="5"/>
  <c r="B21" i="6" s="1"/>
  <c r="B20" i="5"/>
  <c r="B20" i="6" s="1"/>
  <c r="J20" i="5" s="1"/>
  <c r="H20" i="6" s="1"/>
  <c r="B19" i="5"/>
  <c r="B19" i="6" s="1"/>
  <c r="B18" i="5"/>
  <c r="B18" i="6" s="1"/>
  <c r="H17" i="5"/>
  <c r="F17" i="6" s="1"/>
  <c r="F17" i="5"/>
  <c r="D17" i="6" s="1"/>
  <c r="B17" i="5"/>
  <c r="B17" i="6" s="1"/>
  <c r="I98" i="5"/>
  <c r="G98" i="6" s="1"/>
  <c r="Q98" i="5"/>
  <c r="I97" i="5"/>
  <c r="G97" i="6" s="1"/>
  <c r="J98" i="5"/>
  <c r="H98" i="6" s="1"/>
  <c r="I101" i="5"/>
  <c r="G101" i="6" s="1"/>
  <c r="Y98" i="5"/>
  <c r="R98" i="5"/>
  <c r="Z99" i="5"/>
  <c r="J97" i="5"/>
  <c r="H97" i="6" s="1"/>
  <c r="I100" i="5"/>
  <c r="G100" i="6" s="1"/>
  <c r="J101" i="5"/>
  <c r="H101" i="6" s="1"/>
  <c r="Q97" i="5"/>
  <c r="Q99" i="5"/>
  <c r="Q101" i="5"/>
  <c r="R101" i="5"/>
  <c r="R97" i="5"/>
  <c r="Z98" i="5"/>
  <c r="I99" i="5"/>
  <c r="G99" i="6" s="1"/>
  <c r="Y97" i="5"/>
  <c r="Y99" i="5"/>
  <c r="Y101" i="5"/>
  <c r="R100" i="5"/>
  <c r="Z101" i="5"/>
  <c r="Z97" i="5"/>
  <c r="J82" i="5"/>
  <c r="H82" i="6" s="1"/>
  <c r="R84" i="5"/>
  <c r="Z84" i="5"/>
  <c r="R86" i="5"/>
  <c r="Z86" i="5"/>
  <c r="R88" i="5"/>
  <c r="Y88" i="5"/>
  <c r="Z88" i="5"/>
  <c r="Q88" i="5"/>
  <c r="I88" i="5"/>
  <c r="G88" i="6" s="1"/>
  <c r="R90" i="5"/>
  <c r="Y90" i="5"/>
  <c r="Z90" i="5"/>
  <c r="Q90" i="5"/>
  <c r="I90" i="5"/>
  <c r="G90" i="6" s="1"/>
  <c r="R92" i="5"/>
  <c r="Y92" i="5"/>
  <c r="Z92" i="5"/>
  <c r="Q92" i="5"/>
  <c r="I92" i="5"/>
  <c r="G92" i="6" s="1"/>
  <c r="R94" i="5"/>
  <c r="Y94" i="5"/>
  <c r="Z94" i="5"/>
  <c r="Q94" i="5"/>
  <c r="I94" i="5"/>
  <c r="G94" i="6" s="1"/>
  <c r="R96" i="5"/>
  <c r="Y96" i="5"/>
  <c r="Z96" i="5"/>
  <c r="Q96" i="5"/>
  <c r="I96" i="5"/>
  <c r="G96" i="6" s="1"/>
  <c r="Z83" i="5"/>
  <c r="R83" i="5"/>
  <c r="J84" i="5"/>
  <c r="H84" i="6" s="1"/>
  <c r="Z85" i="5"/>
  <c r="R85" i="5"/>
  <c r="J86" i="5"/>
  <c r="H86" i="6" s="1"/>
  <c r="Z87" i="5"/>
  <c r="Y87" i="5"/>
  <c r="R87" i="5"/>
  <c r="Q87" i="5"/>
  <c r="I87" i="5"/>
  <c r="G87" i="6" s="1"/>
  <c r="J88" i="5"/>
  <c r="H88" i="6" s="1"/>
  <c r="Z89" i="5"/>
  <c r="Y89" i="5"/>
  <c r="R89" i="5"/>
  <c r="Q89" i="5"/>
  <c r="I89" i="5"/>
  <c r="G89" i="6" s="1"/>
  <c r="J90" i="5"/>
  <c r="H90" i="6" s="1"/>
  <c r="Z91" i="5"/>
  <c r="Y91" i="5"/>
  <c r="R91" i="5"/>
  <c r="Q91" i="5"/>
  <c r="I91" i="5"/>
  <c r="G91" i="6" s="1"/>
  <c r="J92" i="5"/>
  <c r="H92" i="6" s="1"/>
  <c r="Z93" i="5"/>
  <c r="Y93" i="5"/>
  <c r="R93" i="5"/>
  <c r="Q93" i="5"/>
  <c r="I93" i="5"/>
  <c r="G93" i="6" s="1"/>
  <c r="J94" i="5"/>
  <c r="H94" i="6" s="1"/>
  <c r="Z95" i="5"/>
  <c r="Y95" i="5"/>
  <c r="R95" i="5"/>
  <c r="Q95" i="5"/>
  <c r="I95" i="5"/>
  <c r="G95" i="6" s="1"/>
  <c r="J96" i="5"/>
  <c r="H96" i="6" s="1"/>
  <c r="J69" i="5"/>
  <c r="H69" i="6" s="1"/>
  <c r="B50" i="6"/>
  <c r="B45" i="6"/>
  <c r="B42" i="6"/>
  <c r="B37" i="6"/>
  <c r="B73" i="6"/>
  <c r="Z77" i="5"/>
  <c r="Z82" i="5"/>
  <c r="R77" i="5"/>
  <c r="R82" i="5"/>
  <c r="AD107" i="5"/>
  <c r="AD112" i="5"/>
  <c r="AD114" i="5"/>
  <c r="AE112" i="5"/>
  <c r="AE114" i="5"/>
  <c r="X87" i="5"/>
  <c r="X88" i="5"/>
  <c r="X89" i="5"/>
  <c r="X90" i="5"/>
  <c r="X91" i="5"/>
  <c r="X92" i="5"/>
  <c r="X93" i="5"/>
  <c r="X94" i="5"/>
  <c r="X95" i="5"/>
  <c r="X96" i="5"/>
  <c r="X97" i="5"/>
  <c r="X98" i="5"/>
  <c r="X99" i="5"/>
  <c r="X100" i="5"/>
  <c r="X101" i="5"/>
  <c r="P87" i="5"/>
  <c r="P88" i="5"/>
  <c r="P89" i="5"/>
  <c r="P90" i="5"/>
  <c r="P91" i="5"/>
  <c r="P92" i="5"/>
  <c r="P93" i="5"/>
  <c r="P94" i="5"/>
  <c r="P95" i="5"/>
  <c r="P96" i="5"/>
  <c r="P97" i="5"/>
  <c r="P98" i="5"/>
  <c r="P99" i="5"/>
  <c r="P100" i="5"/>
  <c r="P101" i="5"/>
  <c r="C87" i="5"/>
  <c r="C87" i="6" s="1"/>
  <c r="C88" i="5"/>
  <c r="C88" i="6" s="1"/>
  <c r="C89" i="5"/>
  <c r="C89" i="6" s="1"/>
  <c r="C90" i="5"/>
  <c r="C90" i="6" s="1"/>
  <c r="C91" i="5"/>
  <c r="C91" i="6" s="1"/>
  <c r="C92" i="5"/>
  <c r="C92" i="6" s="1"/>
  <c r="C93" i="5"/>
  <c r="C93" i="6" s="1"/>
  <c r="C94" i="5"/>
  <c r="C94" i="6" s="1"/>
  <c r="C95" i="5"/>
  <c r="C95" i="6" s="1"/>
  <c r="C96" i="5"/>
  <c r="C96" i="6" s="1"/>
  <c r="C97" i="5"/>
  <c r="C97" i="6" s="1"/>
  <c r="AE21" i="5"/>
  <c r="C98" i="5"/>
  <c r="C98" i="6" s="1"/>
  <c r="C99" i="5"/>
  <c r="C99" i="6" s="1"/>
  <c r="C100" i="5"/>
  <c r="C100" i="6" s="1"/>
  <c r="C101" i="5"/>
  <c r="C101" i="6" s="1"/>
  <c r="AE29" i="5"/>
  <c r="AE37" i="5"/>
  <c r="H87" i="5"/>
  <c r="F87" i="6" s="1"/>
  <c r="H88" i="5"/>
  <c r="F88" i="6" s="1"/>
  <c r="H89" i="5"/>
  <c r="F89" i="6" s="1"/>
  <c r="H90" i="5"/>
  <c r="F90" i="6" s="1"/>
  <c r="H91" i="5"/>
  <c r="F91" i="6" s="1"/>
  <c r="H92" i="5"/>
  <c r="F92" i="6" s="1"/>
  <c r="H93" i="5"/>
  <c r="F93" i="6" s="1"/>
  <c r="H94" i="5"/>
  <c r="F94" i="6" s="1"/>
  <c r="H95" i="5"/>
  <c r="F95" i="6" s="1"/>
  <c r="H96" i="5"/>
  <c r="F96" i="6" s="1"/>
  <c r="H97" i="5"/>
  <c r="F97" i="6" s="1"/>
  <c r="H98" i="5"/>
  <c r="F98" i="6" s="1"/>
  <c r="H99" i="5"/>
  <c r="F99" i="6" s="1"/>
  <c r="H100" i="5"/>
  <c r="F100" i="6" s="1"/>
  <c r="H101" i="5"/>
  <c r="F101" i="6" s="1"/>
  <c r="N87" i="5"/>
  <c r="O87" i="5"/>
  <c r="S87" i="5"/>
  <c r="N88" i="5"/>
  <c r="O88" i="5"/>
  <c r="S88" i="5"/>
  <c r="N89" i="5"/>
  <c r="O89" i="5"/>
  <c r="S89" i="5"/>
  <c r="N90" i="5"/>
  <c r="O90" i="5"/>
  <c r="S90" i="5"/>
  <c r="N91" i="5"/>
  <c r="O91" i="5"/>
  <c r="S91" i="5"/>
  <c r="N92" i="5"/>
  <c r="O92" i="5"/>
  <c r="S92" i="5"/>
  <c r="N93" i="5"/>
  <c r="O93" i="5"/>
  <c r="S93" i="5"/>
  <c r="N94" i="5"/>
  <c r="O94" i="5"/>
  <c r="S94" i="5"/>
  <c r="N95" i="5"/>
  <c r="O95" i="5"/>
  <c r="S95" i="5"/>
  <c r="N96" i="5"/>
  <c r="O96" i="5"/>
  <c r="S96" i="5"/>
  <c r="N97" i="5"/>
  <c r="O97" i="5"/>
  <c r="S97" i="5"/>
  <c r="N98" i="5"/>
  <c r="O98" i="5"/>
  <c r="S98" i="5"/>
  <c r="N99" i="5"/>
  <c r="O99" i="5"/>
  <c r="S99" i="5"/>
  <c r="N100" i="5"/>
  <c r="O100" i="5"/>
  <c r="S100" i="5"/>
  <c r="N101" i="5"/>
  <c r="O101" i="5"/>
  <c r="S101" i="5"/>
  <c r="AD69" i="5"/>
  <c r="V87" i="5"/>
  <c r="W87" i="5"/>
  <c r="AA87" i="5"/>
  <c r="V88" i="5"/>
  <c r="W88" i="5"/>
  <c r="AA88" i="5"/>
  <c r="V89" i="5"/>
  <c r="W89" i="5"/>
  <c r="AA89" i="5"/>
  <c r="V90" i="5"/>
  <c r="W90" i="5"/>
  <c r="AA90" i="5"/>
  <c r="V91" i="5"/>
  <c r="W91" i="5"/>
  <c r="AA91" i="5"/>
  <c r="AD73" i="5"/>
  <c r="V92" i="5"/>
  <c r="W92" i="5"/>
  <c r="AA92" i="5"/>
  <c r="V93" i="5"/>
  <c r="W93" i="5"/>
  <c r="AA93" i="5"/>
  <c r="V94" i="5"/>
  <c r="W94" i="5"/>
  <c r="AA94" i="5"/>
  <c r="V95" i="5"/>
  <c r="W95" i="5"/>
  <c r="AA95" i="5"/>
  <c r="V96" i="5"/>
  <c r="W96" i="5"/>
  <c r="AA96" i="5"/>
  <c r="V97" i="5"/>
  <c r="AD77" i="5"/>
  <c r="W97" i="5"/>
  <c r="AA97" i="5"/>
  <c r="V98" i="5"/>
  <c r="W98" i="5"/>
  <c r="AA98" i="5"/>
  <c r="V99" i="5"/>
  <c r="W99" i="5"/>
  <c r="AA99" i="5"/>
  <c r="V100" i="5"/>
  <c r="W100" i="5"/>
  <c r="AA100" i="5"/>
  <c r="V101" i="5"/>
  <c r="W101" i="5"/>
  <c r="AA101" i="5"/>
  <c r="AD80" i="5"/>
  <c r="F87" i="5"/>
  <c r="D87" i="6" s="1"/>
  <c r="G87" i="5"/>
  <c r="E87" i="6" s="1"/>
  <c r="K87" i="5"/>
  <c r="I87" i="6" s="1"/>
  <c r="F88" i="5"/>
  <c r="D88" i="6" s="1"/>
  <c r="G88" i="5"/>
  <c r="E88" i="6" s="1"/>
  <c r="K88" i="5"/>
  <c r="I88" i="6" s="1"/>
  <c r="F89" i="5"/>
  <c r="D89" i="6" s="1"/>
  <c r="G89" i="5"/>
  <c r="E89" i="6" s="1"/>
  <c r="K89" i="5"/>
  <c r="I89" i="6" s="1"/>
  <c r="F90" i="5"/>
  <c r="D90" i="6" s="1"/>
  <c r="G90" i="5"/>
  <c r="E90" i="6" s="1"/>
  <c r="K90" i="5"/>
  <c r="I90" i="6" s="1"/>
  <c r="F91" i="5"/>
  <c r="D91" i="6" s="1"/>
  <c r="G91" i="5"/>
  <c r="E91" i="6" s="1"/>
  <c r="K91" i="5"/>
  <c r="I91" i="6" s="1"/>
  <c r="F92" i="5"/>
  <c r="D92" i="6" s="1"/>
  <c r="G92" i="5"/>
  <c r="E92" i="6" s="1"/>
  <c r="K92" i="5"/>
  <c r="I92" i="6" s="1"/>
  <c r="F93" i="5"/>
  <c r="D93" i="6" s="1"/>
  <c r="AE92" i="5"/>
  <c r="G93" i="5"/>
  <c r="E93" i="6" s="1"/>
  <c r="K93" i="5"/>
  <c r="I93" i="6" s="1"/>
  <c r="F94" i="5"/>
  <c r="D94" i="6" s="1"/>
  <c r="G94" i="5"/>
  <c r="E94" i="6" s="1"/>
  <c r="K94" i="5"/>
  <c r="I94" i="6" s="1"/>
  <c r="F95" i="5"/>
  <c r="D95" i="6" s="1"/>
  <c r="G95" i="5"/>
  <c r="E95" i="6" s="1"/>
  <c r="K95" i="5"/>
  <c r="I95" i="6" s="1"/>
  <c r="F96" i="5"/>
  <c r="D96" i="6" s="1"/>
  <c r="G96" i="5"/>
  <c r="E96" i="6" s="1"/>
  <c r="K96" i="5"/>
  <c r="I96" i="6" s="1"/>
  <c r="F97" i="5"/>
  <c r="D97" i="6" s="1"/>
  <c r="G97" i="5"/>
  <c r="E97" i="6" s="1"/>
  <c r="K97" i="5"/>
  <c r="I97" i="6" s="1"/>
  <c r="F98" i="5"/>
  <c r="D98" i="6" s="1"/>
  <c r="G98" i="5"/>
  <c r="E98" i="6" s="1"/>
  <c r="K98" i="5"/>
  <c r="I98" i="6" s="1"/>
  <c r="F99" i="5"/>
  <c r="D99" i="6" s="1"/>
  <c r="AE98" i="5"/>
  <c r="G99" i="5"/>
  <c r="E99" i="6" s="1"/>
  <c r="K99" i="5"/>
  <c r="I99" i="6" s="1"/>
  <c r="F100" i="5"/>
  <c r="D100" i="6" s="1"/>
  <c r="AE99" i="5"/>
  <c r="G100" i="5"/>
  <c r="E100" i="6" s="1"/>
  <c r="K100" i="5"/>
  <c r="I100" i="6" s="1"/>
  <c r="F101" i="5"/>
  <c r="D101" i="6" s="1"/>
  <c r="G101" i="5"/>
  <c r="E101" i="6" s="1"/>
  <c r="K101" i="5"/>
  <c r="I101" i="6" s="1"/>
  <c r="AD83" i="5" l="1"/>
  <c r="B68" i="6"/>
  <c r="I83" i="5"/>
  <c r="G83" i="6" s="1"/>
  <c r="Y86" i="5"/>
  <c r="Y85" i="5"/>
  <c r="I86" i="5"/>
  <c r="G86" i="6" s="1"/>
  <c r="Y84" i="5"/>
  <c r="Y82" i="5"/>
  <c r="I82" i="5"/>
  <c r="G82" i="6" s="1"/>
  <c r="Q83" i="5"/>
  <c r="I85" i="5"/>
  <c r="G85" i="6" s="1"/>
  <c r="Y83" i="5"/>
  <c r="Q86" i="5"/>
  <c r="I84" i="5"/>
  <c r="G84" i="6" s="1"/>
  <c r="Q82" i="5"/>
  <c r="Q85" i="5"/>
  <c r="Q84" i="5"/>
  <c r="R50" i="5"/>
  <c r="J26" i="5"/>
  <c r="H26" i="6" s="1"/>
  <c r="R34" i="5"/>
  <c r="J38" i="5"/>
  <c r="H38" i="6" s="1"/>
  <c r="Z50" i="5"/>
  <c r="R54" i="5"/>
  <c r="Z70" i="5"/>
  <c r="R76" i="5"/>
  <c r="AE18" i="5"/>
  <c r="Q47" i="5"/>
  <c r="Z44" i="5"/>
  <c r="J76" i="5"/>
  <c r="H76" i="6" s="1"/>
  <c r="Z24" i="5"/>
  <c r="R40" i="5"/>
  <c r="R52" i="5"/>
  <c r="R56" i="5"/>
  <c r="AD62" i="5"/>
  <c r="AE26" i="5"/>
  <c r="R68" i="5"/>
  <c r="J17" i="5"/>
  <c r="H17" i="6" s="1"/>
  <c r="R61" i="5"/>
  <c r="R65" i="5"/>
  <c r="I73" i="5"/>
  <c r="G73" i="6" s="1"/>
  <c r="J77" i="5"/>
  <c r="H77" i="6" s="1"/>
  <c r="AE93" i="5"/>
  <c r="AE34" i="5"/>
  <c r="AE30" i="5"/>
  <c r="AE22" i="5"/>
  <c r="I50" i="5"/>
  <c r="G50" i="6" s="1"/>
  <c r="R69" i="5"/>
  <c r="Z37" i="5"/>
  <c r="J44" i="5"/>
  <c r="H44" i="6" s="1"/>
  <c r="J50" i="5"/>
  <c r="H50" i="6" s="1"/>
  <c r="AD99" i="5"/>
  <c r="AD66" i="5"/>
  <c r="AE38" i="5"/>
  <c r="Y55" i="5"/>
  <c r="AE107" i="5"/>
  <c r="Z69" i="5"/>
  <c r="J65" i="5"/>
  <c r="H65" i="6" s="1"/>
  <c r="AE90" i="5"/>
  <c r="Z73" i="5"/>
  <c r="Q17" i="5"/>
  <c r="AD106" i="5"/>
  <c r="AE106" i="5"/>
  <c r="J34" i="5"/>
  <c r="H34" i="6" s="1"/>
  <c r="AD88" i="5"/>
  <c r="AE88" i="5"/>
  <c r="R67" i="5"/>
  <c r="Q31" i="5"/>
  <c r="I63" i="5"/>
  <c r="G63" i="6" s="1"/>
  <c r="B116" i="6"/>
  <c r="B115" i="6"/>
  <c r="Q55" i="5"/>
  <c r="I45" i="5"/>
  <c r="G45" i="6" s="1"/>
  <c r="AE100" i="5"/>
  <c r="Y44" i="5"/>
  <c r="Y47" i="5"/>
  <c r="Y34" i="5"/>
  <c r="J55" i="5"/>
  <c r="H55" i="6" s="1"/>
  <c r="Z17" i="5"/>
  <c r="AE103" i="5"/>
  <c r="AD103" i="5"/>
  <c r="R79" i="5"/>
  <c r="Y78" i="5"/>
  <c r="I47" i="5"/>
  <c r="G47" i="6" s="1"/>
  <c r="Q77" i="5"/>
  <c r="I32" i="5"/>
  <c r="G32" i="6" s="1"/>
  <c r="AD70" i="5"/>
  <c r="I17" i="5"/>
  <c r="G17" i="6" s="1"/>
  <c r="R37" i="5"/>
  <c r="Q37" i="5"/>
  <c r="J47" i="5"/>
  <c r="H47" i="6" s="1"/>
  <c r="Q26" i="5"/>
  <c r="Y61" i="5"/>
  <c r="Y45" i="5"/>
  <c r="R17" i="5"/>
  <c r="AE115" i="5"/>
  <c r="Q79" i="5"/>
  <c r="I58" i="5"/>
  <c r="G58" i="6" s="1"/>
  <c r="I34" i="5"/>
  <c r="G34" i="6" s="1"/>
  <c r="AD100" i="5"/>
  <c r="Y71" i="5"/>
  <c r="AE31" i="5"/>
  <c r="AE17" i="5"/>
  <c r="Z55" i="5"/>
  <c r="Y50" i="5"/>
  <c r="Y26" i="5"/>
  <c r="Q34" i="5"/>
  <c r="Y17" i="5"/>
  <c r="AE110" i="5"/>
  <c r="AD110" i="5"/>
  <c r="AD95" i="5"/>
  <c r="J78" i="5"/>
  <c r="H78" i="6" s="1"/>
  <c r="Y79" i="5"/>
  <c r="Q45" i="5"/>
  <c r="I20" i="5"/>
  <c r="G20" i="6" s="1"/>
  <c r="AE39" i="5"/>
  <c r="AE23" i="5"/>
  <c r="Y48" i="5"/>
  <c r="Q50" i="5"/>
  <c r="AD78" i="5"/>
  <c r="R47" i="5"/>
  <c r="Q52" i="5"/>
  <c r="Z34" i="5"/>
  <c r="AE116" i="5"/>
  <c r="I77" i="5"/>
  <c r="G77" i="6" s="1"/>
  <c r="R78" i="5"/>
  <c r="I55" i="5"/>
  <c r="G55" i="6" s="1"/>
  <c r="Z26" i="5"/>
  <c r="AE95" i="5"/>
  <c r="G17" i="5"/>
  <c r="E17" i="6" s="1"/>
  <c r="Y54" i="5"/>
  <c r="Q76" i="5"/>
  <c r="I76" i="5"/>
  <c r="G76" i="6" s="1"/>
  <c r="Y77" i="5"/>
  <c r="Y73" i="5"/>
  <c r="R74" i="5"/>
  <c r="J74" i="5"/>
  <c r="H74" i="6" s="1"/>
  <c r="Y74" i="5"/>
  <c r="AE91" i="5"/>
  <c r="AD64" i="5"/>
  <c r="AE36" i="5"/>
  <c r="R31" i="5"/>
  <c r="Z32" i="5"/>
  <c r="J68" i="5"/>
  <c r="H68" i="6" s="1"/>
  <c r="AE111" i="5"/>
  <c r="AD84" i="5"/>
  <c r="AD91" i="5"/>
  <c r="Z78" i="5"/>
  <c r="I65" i="5"/>
  <c r="G65" i="6" s="1"/>
  <c r="Q69" i="5"/>
  <c r="AD71" i="5"/>
  <c r="AE28" i="5"/>
  <c r="AE20" i="5"/>
  <c r="Y32" i="5"/>
  <c r="Z20" i="5"/>
  <c r="AE102" i="5"/>
  <c r="AD102" i="5"/>
  <c r="Q71" i="5"/>
  <c r="Z71" i="5"/>
  <c r="Q78" i="5"/>
  <c r="J71" i="5"/>
  <c r="H71" i="6" s="1"/>
  <c r="Y30" i="5"/>
  <c r="Y46" i="5"/>
  <c r="Y76" i="5"/>
  <c r="AD74" i="5"/>
  <c r="J31" i="5"/>
  <c r="H31" i="6" s="1"/>
  <c r="Y31" i="5"/>
  <c r="I31" i="5"/>
  <c r="G31" i="6" s="1"/>
  <c r="Z31" i="5"/>
  <c r="AE108" i="5"/>
  <c r="AD108" i="5"/>
  <c r="AD82" i="5"/>
  <c r="I78" i="5"/>
  <c r="G78" i="6" s="1"/>
  <c r="Y27" i="5"/>
  <c r="I59" i="5"/>
  <c r="G59" i="6" s="1"/>
  <c r="J29" i="5"/>
  <c r="H29" i="6" s="1"/>
  <c r="Y29" i="5"/>
  <c r="Q29" i="5"/>
  <c r="R29" i="5"/>
  <c r="I29" i="5"/>
  <c r="G29" i="6" s="1"/>
  <c r="Z29" i="5"/>
  <c r="I53" i="5"/>
  <c r="G53" i="6" s="1"/>
  <c r="Q53" i="5"/>
  <c r="Z53" i="5"/>
  <c r="R53" i="5"/>
  <c r="J53" i="5"/>
  <c r="H53" i="6" s="1"/>
  <c r="Y53" i="5"/>
  <c r="Y22" i="5"/>
  <c r="R22" i="5"/>
  <c r="I22" i="5"/>
  <c r="G22" i="6" s="1"/>
  <c r="Z22" i="5"/>
  <c r="J22" i="5"/>
  <c r="H22" i="6" s="1"/>
  <c r="Q22" i="5"/>
  <c r="J33" i="5"/>
  <c r="H33" i="6" s="1"/>
  <c r="R33" i="5"/>
  <c r="Q33" i="5"/>
  <c r="Y33" i="5"/>
  <c r="J49" i="5"/>
  <c r="H49" i="6" s="1"/>
  <c r="Y49" i="5"/>
  <c r="Z49" i="5"/>
  <c r="Q49" i="5"/>
  <c r="I49" i="5"/>
  <c r="G49" i="6" s="1"/>
  <c r="R49" i="5"/>
  <c r="AH96" i="5"/>
  <c r="AE25" i="5"/>
  <c r="J37" i="5"/>
  <c r="H37" i="6" s="1"/>
  <c r="AD90" i="5"/>
  <c r="Z74" i="5"/>
  <c r="Y68" i="5"/>
  <c r="B94" i="6"/>
  <c r="AE94" i="5"/>
  <c r="AH100" i="5"/>
  <c r="AD72" i="5"/>
  <c r="AD67" i="5"/>
  <c r="AE33" i="5"/>
  <c r="R45" i="5"/>
  <c r="Y37" i="5"/>
  <c r="I26" i="5"/>
  <c r="G26" i="6" s="1"/>
  <c r="R26" i="5"/>
  <c r="J45" i="5"/>
  <c r="H45" i="6" s="1"/>
  <c r="AD93" i="5"/>
  <c r="Q65" i="5"/>
  <c r="Z76" i="5"/>
  <c r="J67" i="5"/>
  <c r="H67" i="6" s="1"/>
  <c r="AH101" i="5"/>
  <c r="AD79" i="5"/>
  <c r="AD111" i="5"/>
  <c r="Z65" i="5"/>
  <c r="Z68" i="5"/>
  <c r="Y67" i="5"/>
  <c r="I37" i="5"/>
  <c r="G37" i="6" s="1"/>
  <c r="Y58" i="5"/>
  <c r="I74" i="5"/>
  <c r="G74" i="6" s="1"/>
  <c r="AD86" i="5"/>
  <c r="I68" i="5"/>
  <c r="G68" i="6" s="1"/>
  <c r="Q63" i="5"/>
  <c r="I57" i="5"/>
  <c r="G57" i="6" s="1"/>
  <c r="Q57" i="5"/>
  <c r="Y57" i="5"/>
  <c r="J57" i="5"/>
  <c r="H57" i="6" s="1"/>
  <c r="Z57" i="5"/>
  <c r="R57" i="5"/>
  <c r="I64" i="5"/>
  <c r="G64" i="6" s="1"/>
  <c r="J64" i="5"/>
  <c r="H64" i="6" s="1"/>
  <c r="X18" i="5"/>
  <c r="X19" i="5" s="1"/>
  <c r="X20" i="5" s="1"/>
  <c r="X21" i="5" s="1"/>
  <c r="X22" i="5" s="1"/>
  <c r="X23" i="5" s="1"/>
  <c r="X24" i="5" s="1"/>
  <c r="X25" i="5" s="1"/>
  <c r="X26" i="5" s="1"/>
  <c r="X27" i="5" s="1"/>
  <c r="X28" i="5" s="1"/>
  <c r="X29" i="5" s="1"/>
  <c r="X30" i="5" s="1"/>
  <c r="X31" i="5" s="1"/>
  <c r="X32" i="5" s="1"/>
  <c r="X33" i="5" s="1"/>
  <c r="X34" i="5" s="1"/>
  <c r="X35" i="5" s="1"/>
  <c r="X36" i="5" s="1"/>
  <c r="X37" i="5" s="1"/>
  <c r="X38" i="5" s="1"/>
  <c r="X39" i="5" s="1"/>
  <c r="X40" i="5" s="1"/>
  <c r="Z18" i="5"/>
  <c r="C18" i="5"/>
  <c r="C18" i="6" s="1"/>
  <c r="Q18" i="5"/>
  <c r="R18" i="5"/>
  <c r="Y18" i="5"/>
  <c r="J18" i="5"/>
  <c r="H18" i="6" s="1"/>
  <c r="I18" i="5"/>
  <c r="G18" i="6" s="1"/>
  <c r="I21" i="5"/>
  <c r="G21" i="6" s="1"/>
  <c r="R21" i="5"/>
  <c r="Y21" i="5"/>
  <c r="Q21" i="5"/>
  <c r="J21" i="5"/>
  <c r="H21" i="6" s="1"/>
  <c r="Z21" i="5"/>
  <c r="R46" i="5"/>
  <c r="I38" i="5"/>
  <c r="G38" i="6" s="1"/>
  <c r="R30" i="5"/>
  <c r="J46" i="5"/>
  <c r="H46" i="6" s="1"/>
  <c r="Q24" i="5"/>
  <c r="Z38" i="5"/>
  <c r="J40" i="5"/>
  <c r="H40" i="6" s="1"/>
  <c r="J56" i="5"/>
  <c r="H56" i="6" s="1"/>
  <c r="AD76" i="5"/>
  <c r="R38" i="5"/>
  <c r="Z48" i="5"/>
  <c r="R63" i="5"/>
  <c r="Q30" i="5"/>
  <c r="AE97" i="5"/>
  <c r="AD63" i="5"/>
  <c r="AE40" i="5"/>
  <c r="AE24" i="5"/>
  <c r="R32" i="5"/>
  <c r="Q46" i="5"/>
  <c r="Z46" i="5"/>
  <c r="Y38" i="5"/>
  <c r="J63" i="5"/>
  <c r="H63" i="6" s="1"/>
  <c r="Z45" i="5"/>
  <c r="AE32" i="5"/>
  <c r="Z30" i="5"/>
  <c r="Z40" i="5"/>
  <c r="J30" i="5"/>
  <c r="H30" i="6" s="1"/>
  <c r="AE101" i="5"/>
  <c r="I46" i="5"/>
  <c r="G46" i="6" s="1"/>
  <c r="Q38" i="5"/>
  <c r="I30" i="5"/>
  <c r="G30" i="6" s="1"/>
  <c r="AD97" i="5"/>
  <c r="Z63" i="5"/>
  <c r="AD101" i="5"/>
  <c r="AH92" i="5"/>
  <c r="AH116" i="5"/>
  <c r="AH102" i="5"/>
  <c r="AH89" i="5"/>
  <c r="AH108" i="5"/>
  <c r="AH112" i="5"/>
  <c r="AH104" i="5"/>
  <c r="AH106" i="5"/>
  <c r="AH114" i="5"/>
  <c r="AH94" i="5"/>
  <c r="AH93" i="5"/>
  <c r="AH110" i="5"/>
  <c r="AH95" i="5"/>
  <c r="AH97" i="5"/>
  <c r="J23" i="5"/>
  <c r="H23" i="6" s="1"/>
  <c r="Z23" i="5"/>
  <c r="I23" i="5"/>
  <c r="G23" i="6" s="1"/>
  <c r="R23" i="5"/>
  <c r="Z39" i="5"/>
  <c r="Q39" i="5"/>
  <c r="R39" i="5"/>
  <c r="J39" i="5"/>
  <c r="H39" i="6" s="1"/>
  <c r="I39" i="5"/>
  <c r="G39" i="6" s="1"/>
  <c r="Y39" i="5"/>
  <c r="Q62" i="5"/>
  <c r="Z62" i="5"/>
  <c r="Y62" i="5"/>
  <c r="R62" i="5"/>
  <c r="J62" i="5"/>
  <c r="H62" i="6" s="1"/>
  <c r="I62" i="5"/>
  <c r="G62" i="6" s="1"/>
  <c r="Q75" i="5"/>
  <c r="R75" i="5"/>
  <c r="I75" i="5"/>
  <c r="G75" i="6" s="1"/>
  <c r="J75" i="5"/>
  <c r="H75" i="6" s="1"/>
  <c r="Z75" i="5"/>
  <c r="Y75" i="5"/>
  <c r="I25" i="5"/>
  <c r="G25" i="6" s="1"/>
  <c r="R25" i="5"/>
  <c r="J25" i="5"/>
  <c r="H25" i="6" s="1"/>
  <c r="Q25" i="5"/>
  <c r="Y25" i="5"/>
  <c r="Z25" i="5"/>
  <c r="Y19" i="5"/>
  <c r="I19" i="5"/>
  <c r="G19" i="6" s="1"/>
  <c r="R19" i="5"/>
  <c r="Z19" i="5"/>
  <c r="Q19" i="5"/>
  <c r="J19" i="5"/>
  <c r="H19" i="6" s="1"/>
  <c r="R72" i="5"/>
  <c r="Y72" i="5"/>
  <c r="Q72" i="5"/>
  <c r="Z72" i="5"/>
  <c r="J72" i="5"/>
  <c r="H72" i="6" s="1"/>
  <c r="I72" i="5"/>
  <c r="G72" i="6" s="1"/>
  <c r="Y66" i="5"/>
  <c r="Q66" i="5"/>
  <c r="Z66" i="5"/>
  <c r="I66" i="5"/>
  <c r="G66" i="6" s="1"/>
  <c r="R66" i="5"/>
  <c r="J66" i="5"/>
  <c r="H66" i="6" s="1"/>
  <c r="Q60" i="5"/>
  <c r="Y60" i="5"/>
  <c r="Z60" i="5"/>
  <c r="I60" i="5"/>
  <c r="G60" i="6" s="1"/>
  <c r="R60" i="5"/>
  <c r="J60" i="5"/>
  <c r="H60" i="6" s="1"/>
  <c r="AE35" i="5"/>
  <c r="Q27" i="5"/>
  <c r="Q35" i="5"/>
  <c r="Q54" i="5"/>
  <c r="Z27" i="5"/>
  <c r="Z58" i="5"/>
  <c r="I51" i="5"/>
  <c r="G51" i="6" s="1"/>
  <c r="AD104" i="5"/>
  <c r="R70" i="5"/>
  <c r="Z64" i="5"/>
  <c r="B81" i="6"/>
  <c r="Q80" i="5" s="1"/>
  <c r="I70" i="5"/>
  <c r="G70" i="6" s="1"/>
  <c r="P18" i="5"/>
  <c r="P19" i="5" s="1"/>
  <c r="P20" i="5" s="1"/>
  <c r="P21" i="5" s="1"/>
  <c r="P22" i="5" s="1"/>
  <c r="P23" i="5" s="1"/>
  <c r="P24" i="5" s="1"/>
  <c r="P25" i="5" s="1"/>
  <c r="P26" i="5" s="1"/>
  <c r="P27" i="5" s="1"/>
  <c r="P28" i="5" s="1"/>
  <c r="P29" i="5" s="1"/>
  <c r="P30" i="5" s="1"/>
  <c r="P31" i="5" s="1"/>
  <c r="P32" i="5" s="1"/>
  <c r="P33" i="5" s="1"/>
  <c r="P34" i="5" s="1"/>
  <c r="P35" i="5" s="1"/>
  <c r="P36" i="5" s="1"/>
  <c r="P37" i="5" s="1"/>
  <c r="P38" i="5" s="1"/>
  <c r="P39" i="5" s="1"/>
  <c r="P40" i="5" s="1"/>
  <c r="AH87" i="5"/>
  <c r="R27" i="5"/>
  <c r="Z54" i="5"/>
  <c r="J27" i="5"/>
  <c r="H27" i="6" s="1"/>
  <c r="I27" i="5"/>
  <c r="G27" i="6" s="1"/>
  <c r="J54" i="5"/>
  <c r="H54" i="6" s="1"/>
  <c r="AD85" i="5"/>
  <c r="Y65" i="5"/>
  <c r="Y69" i="5"/>
  <c r="I67" i="5"/>
  <c r="G67" i="6" s="1"/>
  <c r="Q64" i="5"/>
  <c r="B43" i="6"/>
  <c r="J43" i="5" s="1"/>
  <c r="H43" i="6" s="1"/>
  <c r="AH90" i="5"/>
  <c r="Z35" i="5"/>
  <c r="I54" i="5"/>
  <c r="G54" i="6" s="1"/>
  <c r="I35" i="5"/>
  <c r="G35" i="6" s="1"/>
  <c r="J51" i="5"/>
  <c r="H51" i="6" s="1"/>
  <c r="R58" i="5"/>
  <c r="R64" i="5"/>
  <c r="AD75" i="5"/>
  <c r="AE27" i="5"/>
  <c r="AE19" i="5"/>
  <c r="R35" i="5"/>
  <c r="Q58" i="5"/>
  <c r="Y70" i="5"/>
  <c r="Q68" i="5"/>
  <c r="Q67" i="5"/>
  <c r="Y63" i="5"/>
  <c r="I71" i="5"/>
  <c r="G71" i="6" s="1"/>
  <c r="B104" i="6"/>
  <c r="J58" i="5"/>
  <c r="H58" i="6" s="1"/>
  <c r="Y35" i="5"/>
  <c r="Y64" i="5"/>
  <c r="Y51" i="5"/>
  <c r="J73" i="5"/>
  <c r="H73" i="6" s="1"/>
  <c r="R73" i="5"/>
  <c r="I69" i="5"/>
  <c r="G69" i="6" s="1"/>
  <c r="AH98" i="5"/>
  <c r="Q51" i="5"/>
  <c r="Q70" i="5"/>
  <c r="Q73" i="5"/>
  <c r="Q74" i="5"/>
  <c r="J70" i="5"/>
  <c r="H70" i="6" s="1"/>
  <c r="AH99" i="5"/>
  <c r="R51" i="5"/>
  <c r="AD92" i="5"/>
  <c r="H18" i="5"/>
  <c r="AH103" i="5"/>
  <c r="AH105" i="5"/>
  <c r="AH107" i="5"/>
  <c r="AH109" i="5"/>
  <c r="AH111" i="5"/>
  <c r="AH113" i="5"/>
  <c r="AH115" i="5"/>
  <c r="AH91" i="5"/>
  <c r="AH88" i="5"/>
  <c r="O17" i="5"/>
  <c r="W17" i="5"/>
  <c r="AD65" i="5"/>
  <c r="Y28" i="5"/>
  <c r="I28" i="5"/>
  <c r="G28" i="6" s="1"/>
  <c r="Z28" i="5"/>
  <c r="R28" i="5"/>
  <c r="Q28" i="5"/>
  <c r="J28" i="5"/>
  <c r="H28" i="6" s="1"/>
  <c r="J36" i="5"/>
  <c r="H36" i="6" s="1"/>
  <c r="Y36" i="5"/>
  <c r="R36" i="5"/>
  <c r="Q36" i="5"/>
  <c r="Z36" i="5"/>
  <c r="I36" i="5"/>
  <c r="G36" i="6" s="1"/>
  <c r="B105" i="6"/>
  <c r="AE105" i="5"/>
  <c r="AD105" i="5"/>
  <c r="B113" i="6"/>
  <c r="AD113" i="5"/>
  <c r="Q23" i="5"/>
  <c r="Y23" i="5"/>
  <c r="Z33" i="5"/>
  <c r="I33" i="5"/>
  <c r="G33" i="6" s="1"/>
  <c r="I61" i="5"/>
  <c r="G61" i="6" s="1"/>
  <c r="Q61" i="5"/>
  <c r="Z61" i="5"/>
  <c r="J61" i="5"/>
  <c r="H61" i="6" s="1"/>
  <c r="J41" i="5"/>
  <c r="H41" i="6" s="1"/>
  <c r="Y20" i="5"/>
  <c r="Q20" i="5"/>
  <c r="R20" i="5"/>
  <c r="I24" i="5"/>
  <c r="G24" i="6" s="1"/>
  <c r="R24" i="5"/>
  <c r="J24" i="5"/>
  <c r="H24" i="6" s="1"/>
  <c r="Y24" i="5"/>
  <c r="J32" i="5"/>
  <c r="H32" i="6" s="1"/>
  <c r="Q32" i="5"/>
  <c r="Q40" i="5"/>
  <c r="Y40" i="5"/>
  <c r="I40" i="5"/>
  <c r="G40" i="6" s="1"/>
  <c r="I44" i="5"/>
  <c r="G44" i="6" s="1"/>
  <c r="R44" i="5"/>
  <c r="Q44" i="5"/>
  <c r="Q48" i="5"/>
  <c r="J48" i="5"/>
  <c r="H48" i="6" s="1"/>
  <c r="I48" i="5"/>
  <c r="G48" i="6" s="1"/>
  <c r="R48" i="5"/>
  <c r="I52" i="5"/>
  <c r="G52" i="6" s="1"/>
  <c r="Z52" i="5"/>
  <c r="J52" i="5"/>
  <c r="H52" i="6" s="1"/>
  <c r="Y52" i="5"/>
  <c r="Y56" i="5"/>
  <c r="Q56" i="5"/>
  <c r="I56" i="5"/>
  <c r="G56" i="6" s="1"/>
  <c r="Z56" i="5"/>
  <c r="Q59" i="5"/>
  <c r="Y59" i="5"/>
  <c r="R59" i="5"/>
  <c r="Z59" i="5"/>
  <c r="J59" i="5"/>
  <c r="H59" i="6" s="1"/>
  <c r="B96" i="6"/>
  <c r="AD96" i="5"/>
  <c r="B89" i="6"/>
  <c r="AD89" i="5"/>
  <c r="B109" i="6"/>
  <c r="AD109" i="5"/>
  <c r="AE109" i="5"/>
  <c r="B87" i="6"/>
  <c r="AD87" i="5"/>
  <c r="B98" i="6"/>
  <c r="AD98" i="5"/>
  <c r="AA17" i="5" l="1"/>
  <c r="V18" i="5" s="1"/>
  <c r="C19" i="5"/>
  <c r="C19" i="6" s="1"/>
  <c r="R80" i="5"/>
  <c r="Z80" i="5"/>
  <c r="Y42" i="5"/>
  <c r="I41" i="5"/>
  <c r="G41" i="6" s="1"/>
  <c r="P41" i="5"/>
  <c r="P42" i="5" s="1"/>
  <c r="P43" i="5" s="1"/>
  <c r="P44" i="5" s="1"/>
  <c r="P45" i="5" s="1"/>
  <c r="P46" i="5" s="1"/>
  <c r="P47" i="5" s="1"/>
  <c r="P48" i="5" s="1"/>
  <c r="P49" i="5" s="1"/>
  <c r="P50" i="5" s="1"/>
  <c r="P51" i="5" s="1"/>
  <c r="P52" i="5" s="1"/>
  <c r="P53" i="5" s="1"/>
  <c r="P54" i="5" s="1"/>
  <c r="P55" i="5" s="1"/>
  <c r="P56" i="5" s="1"/>
  <c r="P57" i="5" s="1"/>
  <c r="P58" i="5" s="1"/>
  <c r="P59" i="5" s="1"/>
  <c r="P60" i="5" s="1"/>
  <c r="P61" i="5" s="1"/>
  <c r="P62" i="5" s="1"/>
  <c r="P63" i="5" s="1"/>
  <c r="P64" i="5" s="1"/>
  <c r="P65" i="5" s="1"/>
  <c r="P66" i="5" s="1"/>
  <c r="P67" i="5" s="1"/>
  <c r="P68" i="5" s="1"/>
  <c r="P69" i="5" s="1"/>
  <c r="P70" i="5" s="1"/>
  <c r="P71" i="5" s="1"/>
  <c r="P72" i="5" s="1"/>
  <c r="P73" i="5" s="1"/>
  <c r="P74" i="5" s="1"/>
  <c r="P75" i="5" s="1"/>
  <c r="P76" i="5" s="1"/>
  <c r="P77" i="5" s="1"/>
  <c r="P78" i="5" s="1"/>
  <c r="P79" i="5" s="1"/>
  <c r="P80" i="5" s="1"/>
  <c r="P81" i="5" s="1"/>
  <c r="P82" i="5" s="1"/>
  <c r="P83" i="5" s="1"/>
  <c r="P84" i="5" s="1"/>
  <c r="P85" i="5" s="1"/>
  <c r="P86" i="5" s="1"/>
  <c r="J79" i="5"/>
  <c r="H79" i="6" s="1"/>
  <c r="X41" i="5"/>
  <c r="X42" i="5" s="1"/>
  <c r="X43" i="5" s="1"/>
  <c r="X44" i="5" s="1"/>
  <c r="X45" i="5" s="1"/>
  <c r="X46" i="5" s="1"/>
  <c r="X47" i="5" s="1"/>
  <c r="X48" i="5" s="1"/>
  <c r="X49" i="5" s="1"/>
  <c r="X50" i="5" s="1"/>
  <c r="X51" i="5" s="1"/>
  <c r="X52" i="5" s="1"/>
  <c r="X53" i="5" s="1"/>
  <c r="X54" i="5" s="1"/>
  <c r="X55" i="5" s="1"/>
  <c r="X56" i="5" s="1"/>
  <c r="X57" i="5" s="1"/>
  <c r="X58" i="5" s="1"/>
  <c r="X59" i="5" s="1"/>
  <c r="X60" i="5" s="1"/>
  <c r="X61" i="5" s="1"/>
  <c r="X62" i="5" s="1"/>
  <c r="X63" i="5" s="1"/>
  <c r="X64" i="5" s="1"/>
  <c r="X65" i="5" s="1"/>
  <c r="X66" i="5" s="1"/>
  <c r="X67" i="5" s="1"/>
  <c r="X68" i="5" s="1"/>
  <c r="X69" i="5" s="1"/>
  <c r="X70" i="5" s="1"/>
  <c r="X71" i="5" s="1"/>
  <c r="X72" i="5" s="1"/>
  <c r="X73" i="5" s="1"/>
  <c r="X74" i="5" s="1"/>
  <c r="X75" i="5" s="1"/>
  <c r="X76" i="5" s="1"/>
  <c r="X77" i="5" s="1"/>
  <c r="X78" i="5" s="1"/>
  <c r="X79" i="5" s="1"/>
  <c r="X80" i="5" s="1"/>
  <c r="X81" i="5" s="1"/>
  <c r="X82" i="5" s="1"/>
  <c r="X83" i="5" s="1"/>
  <c r="X84" i="5" s="1"/>
  <c r="X85" i="5" s="1"/>
  <c r="X86" i="5" s="1"/>
  <c r="Y41" i="5"/>
  <c r="K17" i="5"/>
  <c r="I17" i="6" s="1"/>
  <c r="Z79" i="5"/>
  <c r="I79" i="5"/>
  <c r="G79" i="6" s="1"/>
  <c r="R41" i="5"/>
  <c r="S17" i="5"/>
  <c r="N18" i="5" s="1"/>
  <c r="O18" i="5" s="1"/>
  <c r="S18" i="5" s="1"/>
  <c r="N19" i="5" s="1"/>
  <c r="Q41" i="5"/>
  <c r="Z41" i="5"/>
  <c r="J80" i="5"/>
  <c r="H80" i="6" s="1"/>
  <c r="J42" i="5"/>
  <c r="H42" i="6" s="1"/>
  <c r="R42" i="5"/>
  <c r="Q42" i="5"/>
  <c r="I80" i="5"/>
  <c r="G80" i="6" s="1"/>
  <c r="Y80" i="5"/>
  <c r="I42" i="5"/>
  <c r="G42" i="6" s="1"/>
  <c r="Z42" i="5"/>
  <c r="Z81" i="5"/>
  <c r="J81" i="5"/>
  <c r="H81" i="6" s="1"/>
  <c r="Y81" i="5"/>
  <c r="R81" i="5"/>
  <c r="I81" i="5"/>
  <c r="G81" i="6" s="1"/>
  <c r="Q81" i="5"/>
  <c r="R43" i="5"/>
  <c r="Y43" i="5"/>
  <c r="C20" i="5"/>
  <c r="C21" i="5" s="1"/>
  <c r="I43" i="5"/>
  <c r="G43" i="6" s="1"/>
  <c r="Q43" i="5"/>
  <c r="Z43" i="5"/>
  <c r="F18" i="6"/>
  <c r="H19" i="5"/>
  <c r="AD17" i="5" l="1"/>
  <c r="F18" i="5"/>
  <c r="D18" i="6" s="1"/>
  <c r="AH17" i="5"/>
  <c r="C20" i="6"/>
  <c r="F19" i="6"/>
  <c r="H20" i="5"/>
  <c r="O19" i="5"/>
  <c r="S19" i="5" s="1"/>
  <c r="N20" i="5" s="1"/>
  <c r="W18" i="5"/>
  <c r="AA18" i="5" s="1"/>
  <c r="C22" i="5"/>
  <c r="C21" i="6"/>
  <c r="G18" i="5" l="1"/>
  <c r="E18" i="6" s="1"/>
  <c r="H21" i="5"/>
  <c r="F20" i="6"/>
  <c r="AH18" i="5"/>
  <c r="V19" i="5"/>
  <c r="O20" i="5"/>
  <c r="S20" i="5" s="1"/>
  <c r="N21" i="5" s="1"/>
  <c r="C22" i="6"/>
  <c r="C23" i="5"/>
  <c r="K18" i="5" l="1"/>
  <c r="I18" i="6" s="1"/>
  <c r="F21" i="6"/>
  <c r="H22" i="5"/>
  <c r="O21" i="5"/>
  <c r="S21" i="5" s="1"/>
  <c r="N22" i="5" s="1"/>
  <c r="W19" i="5"/>
  <c r="AA19" i="5" s="1"/>
  <c r="C23" i="6"/>
  <c r="C24" i="5"/>
  <c r="AD18" i="5" l="1"/>
  <c r="F19" i="5"/>
  <c r="D19" i="6" s="1"/>
  <c r="F22" i="6"/>
  <c r="H23" i="5"/>
  <c r="V20" i="5"/>
  <c r="AH19" i="5"/>
  <c r="O22" i="5"/>
  <c r="S22" i="5" s="1"/>
  <c r="N23" i="5" s="1"/>
  <c r="C24" i="6"/>
  <c r="C25" i="5"/>
  <c r="G19" i="5" l="1"/>
  <c r="E19" i="6" s="1"/>
  <c r="F23" i="6"/>
  <c r="H24" i="5"/>
  <c r="O23" i="5"/>
  <c r="S23" i="5" s="1"/>
  <c r="N24" i="5" s="1"/>
  <c r="C26" i="5"/>
  <c r="C25" i="6"/>
  <c r="W20" i="5"/>
  <c r="AA20" i="5" s="1"/>
  <c r="K19" i="5" l="1"/>
  <c r="F20" i="5" s="1"/>
  <c r="G20" i="5" s="1"/>
  <c r="E20" i="6" s="1"/>
  <c r="F24" i="6"/>
  <c r="H25" i="5"/>
  <c r="AH20" i="5"/>
  <c r="V21" i="5"/>
  <c r="O24" i="5"/>
  <c r="S24" i="5" s="1"/>
  <c r="N25" i="5" s="1"/>
  <c r="C27" i="5"/>
  <c r="C26" i="6"/>
  <c r="D20" i="6" l="1"/>
  <c r="K20" i="5"/>
  <c r="F21" i="5" s="1"/>
  <c r="AD19" i="5"/>
  <c r="I19" i="6"/>
  <c r="H26" i="5"/>
  <c r="F25" i="6"/>
  <c r="O25" i="5"/>
  <c r="S25" i="5" s="1"/>
  <c r="N26" i="5" s="1"/>
  <c r="W21" i="5"/>
  <c r="AA21" i="5" s="1"/>
  <c r="C27" i="6"/>
  <c r="C28" i="5"/>
  <c r="I20" i="6" l="1"/>
  <c r="AD20" i="5"/>
  <c r="H27" i="5"/>
  <c r="F26" i="6"/>
  <c r="O26" i="5"/>
  <c r="S26" i="5" s="1"/>
  <c r="N27" i="5" s="1"/>
  <c r="AH21" i="5"/>
  <c r="V22" i="5"/>
  <c r="G21" i="5"/>
  <c r="E21" i="6" s="1"/>
  <c r="D21" i="6"/>
  <c r="C28" i="6"/>
  <c r="C29" i="5"/>
  <c r="H28" i="5" l="1"/>
  <c r="F27" i="6"/>
  <c r="O27" i="5"/>
  <c r="S27" i="5" s="1"/>
  <c r="N28" i="5" s="1"/>
  <c r="W22" i="5"/>
  <c r="AA22" i="5" s="1"/>
  <c r="C30" i="5"/>
  <c r="C29" i="6"/>
  <c r="K21" i="5"/>
  <c r="F28" i="6" l="1"/>
  <c r="H29" i="5"/>
  <c r="O28" i="5"/>
  <c r="S28" i="5" s="1"/>
  <c r="N29" i="5" s="1"/>
  <c r="C31" i="5"/>
  <c r="C30" i="6"/>
  <c r="V23" i="5"/>
  <c r="AH22" i="5"/>
  <c r="F22" i="5"/>
  <c r="AD21" i="5"/>
  <c r="I21" i="6"/>
  <c r="F29" i="6" l="1"/>
  <c r="H30" i="5"/>
  <c r="O29" i="5"/>
  <c r="S29" i="5" s="1"/>
  <c r="N30" i="5" s="1"/>
  <c r="W23" i="5"/>
  <c r="AA23" i="5" s="1"/>
  <c r="G22" i="5"/>
  <c r="E22" i="6" s="1"/>
  <c r="D22" i="6"/>
  <c r="C31" i="6"/>
  <c r="C32" i="5"/>
  <c r="F30" i="6" l="1"/>
  <c r="H31" i="5"/>
  <c r="O30" i="5"/>
  <c r="S30" i="5" s="1"/>
  <c r="N31" i="5" s="1"/>
  <c r="C33" i="5"/>
  <c r="C32" i="6"/>
  <c r="AH23" i="5"/>
  <c r="V24" i="5"/>
  <c r="K22" i="5"/>
  <c r="H32" i="5" l="1"/>
  <c r="F31" i="6"/>
  <c r="O31" i="5"/>
  <c r="S31" i="5" s="1"/>
  <c r="N32" i="5" s="1"/>
  <c r="W24" i="5"/>
  <c r="AA24" i="5" s="1"/>
  <c r="C34" i="5"/>
  <c r="C33" i="6"/>
  <c r="I22" i="6"/>
  <c r="F23" i="5"/>
  <c r="AD22" i="5"/>
  <c r="H33" i="5" l="1"/>
  <c r="F32" i="6"/>
  <c r="AH24" i="5"/>
  <c r="V25" i="5"/>
  <c r="O32" i="5"/>
  <c r="S32" i="5" s="1"/>
  <c r="N33" i="5" s="1"/>
  <c r="D23" i="6"/>
  <c r="G23" i="5"/>
  <c r="E23" i="6" s="1"/>
  <c r="C35" i="5"/>
  <c r="C34" i="6"/>
  <c r="H34" i="5" l="1"/>
  <c r="F33" i="6"/>
  <c r="K23" i="5"/>
  <c r="I23" i="6" s="1"/>
  <c r="O33" i="5"/>
  <c r="S33" i="5" s="1"/>
  <c r="N34" i="5" s="1"/>
  <c r="W25" i="5"/>
  <c r="AA25" i="5" s="1"/>
  <c r="C35" i="6"/>
  <c r="C36" i="5"/>
  <c r="F24" i="5" l="1"/>
  <c r="D24" i="6" s="1"/>
  <c r="AD23" i="5"/>
  <c r="H35" i="5"/>
  <c r="F34" i="6"/>
  <c r="O34" i="5"/>
  <c r="S34" i="5" s="1"/>
  <c r="N35" i="5" s="1"/>
  <c r="C37" i="5"/>
  <c r="C36" i="6"/>
  <c r="AH25" i="5"/>
  <c r="V26" i="5"/>
  <c r="G24" i="5" l="1"/>
  <c r="E24" i="6" s="1"/>
  <c r="F35" i="6"/>
  <c r="H36" i="5"/>
  <c r="O35" i="5"/>
  <c r="S35" i="5" s="1"/>
  <c r="N36" i="5" s="1"/>
  <c r="W26" i="5"/>
  <c r="AA26" i="5" s="1"/>
  <c r="C38" i="5"/>
  <c r="C37" i="6"/>
  <c r="K24" i="5" l="1"/>
  <c r="AD24" i="5" s="1"/>
  <c r="F36" i="6"/>
  <c r="H37" i="5"/>
  <c r="V27" i="5"/>
  <c r="AH26" i="5"/>
  <c r="C39" i="5"/>
  <c r="C38" i="6"/>
  <c r="O36" i="5"/>
  <c r="S36" i="5" s="1"/>
  <c r="N37" i="5" s="1"/>
  <c r="F25" i="5" l="1"/>
  <c r="D25" i="6" s="1"/>
  <c r="I24" i="6"/>
  <c r="H38" i="5"/>
  <c r="F37" i="6"/>
  <c r="O37" i="5"/>
  <c r="S37" i="5" s="1"/>
  <c r="N38" i="5" s="1"/>
  <c r="C39" i="6"/>
  <c r="C40" i="5"/>
  <c r="W27" i="5"/>
  <c r="AA27" i="5" s="1"/>
  <c r="G25" i="5" l="1"/>
  <c r="E25" i="6" s="1"/>
  <c r="H39" i="5"/>
  <c r="F38" i="6"/>
  <c r="AH27" i="5"/>
  <c r="V28" i="5"/>
  <c r="O38" i="5"/>
  <c r="S38" i="5" s="1"/>
  <c r="N39" i="5" s="1"/>
  <c r="C40" i="6"/>
  <c r="C41" i="5"/>
  <c r="K25" i="5" l="1"/>
  <c r="AD25" i="5" s="1"/>
  <c r="H40" i="5"/>
  <c r="F39" i="6"/>
  <c r="O39" i="5"/>
  <c r="S39" i="5" s="1"/>
  <c r="N40" i="5" s="1"/>
  <c r="C42" i="5"/>
  <c r="C41" i="6"/>
  <c r="W28" i="5"/>
  <c r="AA28" i="5" s="1"/>
  <c r="F26" i="5" l="1"/>
  <c r="D26" i="6" s="1"/>
  <c r="I25" i="6"/>
  <c r="F40" i="6"/>
  <c r="H41" i="5"/>
  <c r="V29" i="5"/>
  <c r="AH28" i="5"/>
  <c r="C42" i="6"/>
  <c r="C43" i="5"/>
  <c r="O40" i="5"/>
  <c r="S40" i="5" s="1"/>
  <c r="N41" i="5" s="1"/>
  <c r="G26" i="5" l="1"/>
  <c r="E26" i="6" s="1"/>
  <c r="H42" i="5"/>
  <c r="F41" i="6"/>
  <c r="O41" i="5"/>
  <c r="S41" i="5" s="1"/>
  <c r="N42" i="5" s="1"/>
  <c r="C43" i="6"/>
  <c r="C44" i="5"/>
  <c r="W29" i="5"/>
  <c r="AA29" i="5" s="1"/>
  <c r="K26" i="5" l="1"/>
  <c r="AD26" i="5" s="1"/>
  <c r="H43" i="5"/>
  <c r="F42" i="6"/>
  <c r="AH29" i="5"/>
  <c r="V30" i="5"/>
  <c r="O42" i="5"/>
  <c r="S42" i="5" s="1"/>
  <c r="N43" i="5" s="1"/>
  <c r="C45" i="5"/>
  <c r="C44" i="6"/>
  <c r="F27" i="5" l="1"/>
  <c r="D27" i="6" s="1"/>
  <c r="I26" i="6"/>
  <c r="F43" i="6"/>
  <c r="H44" i="5"/>
  <c r="O43" i="5"/>
  <c r="S43" i="5" s="1"/>
  <c r="N44" i="5" s="1"/>
  <c r="W30" i="5"/>
  <c r="AA30" i="5" s="1"/>
  <c r="C46" i="5"/>
  <c r="C45" i="6"/>
  <c r="G27" i="5" l="1"/>
  <c r="E27" i="6" s="1"/>
  <c r="F44" i="6"/>
  <c r="H45" i="5"/>
  <c r="AH30" i="5"/>
  <c r="V31" i="5"/>
  <c r="O44" i="5"/>
  <c r="S44" i="5" s="1"/>
  <c r="N45" i="5" s="1"/>
  <c r="C47" i="5"/>
  <c r="C46" i="6"/>
  <c r="K27" i="5" l="1"/>
  <c r="I27" i="6" s="1"/>
  <c r="F45" i="6"/>
  <c r="H46" i="5"/>
  <c r="O45" i="5"/>
  <c r="S45" i="5" s="1"/>
  <c r="N46" i="5" s="1"/>
  <c r="W31" i="5"/>
  <c r="AA31" i="5" s="1"/>
  <c r="C47" i="6"/>
  <c r="C48" i="5"/>
  <c r="AD27" i="5" l="1"/>
  <c r="F28" i="5"/>
  <c r="G28" i="5" s="1"/>
  <c r="E28" i="6" s="1"/>
  <c r="F46" i="6"/>
  <c r="H47" i="5"/>
  <c r="AH31" i="5"/>
  <c r="V32" i="5"/>
  <c r="O46" i="5"/>
  <c r="S46" i="5" s="1"/>
  <c r="N47" i="5" s="1"/>
  <c r="C48" i="6"/>
  <c r="C49" i="5"/>
  <c r="D28" i="6" l="1"/>
  <c r="F47" i="6"/>
  <c r="H48" i="5"/>
  <c r="K28" i="5"/>
  <c r="AD28" i="5" s="1"/>
  <c r="O47" i="5"/>
  <c r="S47" i="5" s="1"/>
  <c r="N48" i="5" s="1"/>
  <c r="W32" i="5"/>
  <c r="AA32" i="5" s="1"/>
  <c r="C50" i="5"/>
  <c r="C49" i="6"/>
  <c r="F29" i="5" l="1"/>
  <c r="G29" i="5" s="1"/>
  <c r="E29" i="6" s="1"/>
  <c r="I28" i="6"/>
  <c r="H49" i="5"/>
  <c r="F48" i="6"/>
  <c r="V33" i="5"/>
  <c r="AH32" i="5"/>
  <c r="O48" i="5"/>
  <c r="S48" i="5" s="1"/>
  <c r="N49" i="5" s="1"/>
  <c r="C51" i="5"/>
  <c r="C50" i="6"/>
  <c r="D29" i="6" l="1"/>
  <c r="F49" i="6"/>
  <c r="H50" i="5"/>
  <c r="K29" i="5"/>
  <c r="I29" i="6" s="1"/>
  <c r="O49" i="5"/>
  <c r="S49" i="5" s="1"/>
  <c r="N50" i="5" s="1"/>
  <c r="C51" i="6"/>
  <c r="C52" i="5"/>
  <c r="W33" i="5"/>
  <c r="AA33" i="5" s="1"/>
  <c r="F30" i="5" l="1"/>
  <c r="D30" i="6" s="1"/>
  <c r="AD29" i="5"/>
  <c r="F50" i="6"/>
  <c r="H51" i="5"/>
  <c r="C53" i="5"/>
  <c r="C52" i="6"/>
  <c r="AH33" i="5"/>
  <c r="V34" i="5"/>
  <c r="O50" i="5"/>
  <c r="S50" i="5" s="1"/>
  <c r="N51" i="5" s="1"/>
  <c r="G30" i="5" l="1"/>
  <c r="E30" i="6" s="1"/>
  <c r="H52" i="5"/>
  <c r="F51" i="6"/>
  <c r="O51" i="5"/>
  <c r="S51" i="5" s="1"/>
  <c r="N52" i="5" s="1"/>
  <c r="C54" i="5"/>
  <c r="C53" i="6"/>
  <c r="W34" i="5"/>
  <c r="AA34" i="5" s="1"/>
  <c r="K30" i="5" l="1"/>
  <c r="F31" i="5" s="1"/>
  <c r="H53" i="5"/>
  <c r="F52" i="6"/>
  <c r="O52" i="5"/>
  <c r="S52" i="5" s="1"/>
  <c r="N53" i="5" s="1"/>
  <c r="AH34" i="5"/>
  <c r="V35" i="5"/>
  <c r="C55" i="5"/>
  <c r="C54" i="6"/>
  <c r="AD30" i="5" l="1"/>
  <c r="I30" i="6"/>
  <c r="H54" i="5"/>
  <c r="F53" i="6"/>
  <c r="O53" i="5"/>
  <c r="S53" i="5" s="1"/>
  <c r="N54" i="5" s="1"/>
  <c r="C55" i="6"/>
  <c r="C56" i="5"/>
  <c r="D31" i="6"/>
  <c r="G31" i="5"/>
  <c r="E31" i="6" s="1"/>
  <c r="W35" i="5"/>
  <c r="AA35" i="5" s="1"/>
  <c r="F54" i="6" l="1"/>
  <c r="H55" i="5"/>
  <c r="K31" i="5"/>
  <c r="AD31" i="5" s="1"/>
  <c r="V36" i="5"/>
  <c r="AH35" i="5"/>
  <c r="O54" i="5"/>
  <c r="S54" i="5" s="1"/>
  <c r="N55" i="5" s="1"/>
  <c r="C57" i="5"/>
  <c r="C56" i="6"/>
  <c r="I31" i="6" l="1"/>
  <c r="F32" i="5"/>
  <c r="D32" i="6" s="1"/>
  <c r="F55" i="6"/>
  <c r="H56" i="5"/>
  <c r="O55" i="5"/>
  <c r="S55" i="5" s="1"/>
  <c r="N56" i="5" s="1"/>
  <c r="C58" i="5"/>
  <c r="C57" i="6"/>
  <c r="W36" i="5"/>
  <c r="AA36" i="5" s="1"/>
  <c r="G32" i="5" l="1"/>
  <c r="E32" i="6" s="1"/>
  <c r="H57" i="5"/>
  <c r="F56" i="6"/>
  <c r="O56" i="5"/>
  <c r="S56" i="5" s="1"/>
  <c r="N57" i="5" s="1"/>
  <c r="C58" i="6"/>
  <c r="C59" i="5"/>
  <c r="AH36" i="5"/>
  <c r="V37" i="5"/>
  <c r="K32" i="5" l="1"/>
  <c r="F33" i="5" s="1"/>
  <c r="F57" i="6"/>
  <c r="H58" i="5"/>
  <c r="O57" i="5"/>
  <c r="S57" i="5" s="1"/>
  <c r="N58" i="5" s="1"/>
  <c r="W37" i="5"/>
  <c r="AA37" i="5" s="1"/>
  <c r="C60" i="5"/>
  <c r="C59" i="6"/>
  <c r="I32" i="6" l="1"/>
  <c r="AD32" i="5"/>
  <c r="H59" i="5"/>
  <c r="F58" i="6"/>
  <c r="AH37" i="5"/>
  <c r="V38" i="5"/>
  <c r="O58" i="5"/>
  <c r="S58" i="5" s="1"/>
  <c r="N59" i="5" s="1"/>
  <c r="D33" i="6"/>
  <c r="G33" i="5"/>
  <c r="E33" i="6" s="1"/>
  <c r="C61" i="5"/>
  <c r="C60" i="6"/>
  <c r="C61" i="6" l="1"/>
  <c r="C62" i="5"/>
  <c r="F59" i="6"/>
  <c r="H60" i="5"/>
  <c r="O59" i="5"/>
  <c r="S59" i="5" s="1"/>
  <c r="N60" i="5" s="1"/>
  <c r="K33" i="5"/>
  <c r="W38" i="5"/>
  <c r="AA38" i="5" s="1"/>
  <c r="C62" i="6" l="1"/>
  <c r="C63" i="5"/>
  <c r="F60" i="6"/>
  <c r="H61" i="5"/>
  <c r="AH38" i="5"/>
  <c r="V39" i="5"/>
  <c r="O60" i="5"/>
  <c r="S60" i="5" s="1"/>
  <c r="N61" i="5" s="1"/>
  <c r="F34" i="5"/>
  <c r="I33" i="6"/>
  <c r="AD33" i="5"/>
  <c r="F61" i="6" l="1"/>
  <c r="H62" i="5"/>
  <c r="C64" i="5"/>
  <c r="C63" i="6"/>
  <c r="O61" i="5"/>
  <c r="S61" i="5" s="1"/>
  <c r="N62" i="5" s="1"/>
  <c r="W39" i="5"/>
  <c r="AA39" i="5" s="1"/>
  <c r="D34" i="6"/>
  <c r="G34" i="5"/>
  <c r="E34" i="6" s="1"/>
  <c r="O62" i="5" l="1"/>
  <c r="S62" i="5" s="1"/>
  <c r="N63" i="5" s="1"/>
  <c r="F62" i="6"/>
  <c r="H63" i="5"/>
  <c r="C65" i="5"/>
  <c r="C64" i="6"/>
  <c r="AH39" i="5"/>
  <c r="V40" i="5"/>
  <c r="K34" i="5"/>
  <c r="O63" i="5" l="1"/>
  <c r="S63" i="5" s="1"/>
  <c r="N64" i="5" s="1"/>
  <c r="C65" i="6"/>
  <c r="C66" i="5"/>
  <c r="F63" i="6"/>
  <c r="H64" i="5"/>
  <c r="AD34" i="5"/>
  <c r="F35" i="5"/>
  <c r="I34" i="6"/>
  <c r="W40" i="5"/>
  <c r="AA40" i="5" s="1"/>
  <c r="F64" i="6" l="1"/>
  <c r="H65" i="5"/>
  <c r="C66" i="6"/>
  <c r="C67" i="5"/>
  <c r="O64" i="5"/>
  <c r="S64" i="5" s="1"/>
  <c r="N65" i="5" s="1"/>
  <c r="AH40" i="5"/>
  <c r="V41" i="5"/>
  <c r="G35" i="5"/>
  <c r="E35" i="6" s="1"/>
  <c r="D35" i="6"/>
  <c r="O65" i="5" l="1"/>
  <c r="S65" i="5" s="1"/>
  <c r="N66" i="5" s="1"/>
  <c r="F65" i="6"/>
  <c r="H66" i="5"/>
  <c r="C67" i="6"/>
  <c r="C68" i="5"/>
  <c r="K35" i="5"/>
  <c r="W41" i="5"/>
  <c r="AA41" i="5" s="1"/>
  <c r="O66" i="5" l="1"/>
  <c r="S66" i="5" s="1"/>
  <c r="N67" i="5" s="1"/>
  <c r="C69" i="5"/>
  <c r="C68" i="6"/>
  <c r="F66" i="6"/>
  <c r="H67" i="5"/>
  <c r="AH41" i="5"/>
  <c r="V42" i="5"/>
  <c r="AD35" i="5"/>
  <c r="F36" i="5"/>
  <c r="I35" i="6"/>
  <c r="O67" i="5" l="1"/>
  <c r="S67" i="5" s="1"/>
  <c r="N68" i="5" s="1"/>
  <c r="F67" i="6"/>
  <c r="H68" i="5"/>
  <c r="C69" i="6"/>
  <c r="C70" i="5"/>
  <c r="W42" i="5"/>
  <c r="AA42" i="5" s="1"/>
  <c r="D36" i="6"/>
  <c r="G36" i="5"/>
  <c r="E36" i="6" s="1"/>
  <c r="O68" i="5" l="1"/>
  <c r="S68" i="5" s="1"/>
  <c r="N69" i="5" s="1"/>
  <c r="F68" i="6"/>
  <c r="H69" i="5"/>
  <c r="C71" i="5"/>
  <c r="C70" i="6"/>
  <c r="K36" i="5"/>
  <c r="I36" i="6" s="1"/>
  <c r="AH42" i="5"/>
  <c r="V43" i="5"/>
  <c r="O69" i="5" l="1"/>
  <c r="S69" i="5" s="1"/>
  <c r="N70" i="5" s="1"/>
  <c r="C71" i="6"/>
  <c r="C72" i="5"/>
  <c r="F69" i="6"/>
  <c r="H70" i="5"/>
  <c r="AD36" i="5"/>
  <c r="F37" i="5"/>
  <c r="D37" i="6" s="1"/>
  <c r="W43" i="5"/>
  <c r="AA43" i="5" s="1"/>
  <c r="O70" i="5" l="1"/>
  <c r="S70" i="5" s="1"/>
  <c r="N71" i="5" s="1"/>
  <c r="F70" i="6"/>
  <c r="H71" i="5"/>
  <c r="C72" i="6"/>
  <c r="C73" i="5"/>
  <c r="G37" i="5"/>
  <c r="E37" i="6" s="1"/>
  <c r="V44" i="5"/>
  <c r="AH43" i="5"/>
  <c r="O71" i="5" l="1"/>
  <c r="S71" i="5" s="1"/>
  <c r="N72" i="5" s="1"/>
  <c r="F71" i="6"/>
  <c r="H72" i="5"/>
  <c r="C74" i="5"/>
  <c r="C73" i="6"/>
  <c r="K37" i="5"/>
  <c r="F38" i="5" s="1"/>
  <c r="W44" i="5"/>
  <c r="AA44" i="5" s="1"/>
  <c r="O72" i="5" l="1"/>
  <c r="S72" i="5" s="1"/>
  <c r="N73" i="5" s="1"/>
  <c r="I37" i="6"/>
  <c r="C74" i="6"/>
  <c r="C75" i="5"/>
  <c r="F72" i="6"/>
  <c r="H73" i="5"/>
  <c r="AD37" i="5"/>
  <c r="V45" i="5"/>
  <c r="AH44" i="5"/>
  <c r="G38" i="5"/>
  <c r="E38" i="6" s="1"/>
  <c r="D38" i="6"/>
  <c r="O73" i="5" l="1"/>
  <c r="S73" i="5" s="1"/>
  <c r="N74" i="5" s="1"/>
  <c r="C76" i="5"/>
  <c r="C75" i="6"/>
  <c r="F73" i="6"/>
  <c r="H74" i="5"/>
  <c r="K38" i="5"/>
  <c r="W45" i="5"/>
  <c r="AA45" i="5" s="1"/>
  <c r="C76" i="6" l="1"/>
  <c r="C77" i="5"/>
  <c r="O74" i="5"/>
  <c r="S74" i="5" s="1"/>
  <c r="N75" i="5" s="1"/>
  <c r="F74" i="6"/>
  <c r="H75" i="5"/>
  <c r="AH45" i="5"/>
  <c r="V46" i="5"/>
  <c r="I38" i="6"/>
  <c r="F39" i="5"/>
  <c r="AD38" i="5"/>
  <c r="C77" i="6" l="1"/>
  <c r="C78" i="5"/>
  <c r="O75" i="5"/>
  <c r="S75" i="5" s="1"/>
  <c r="N76" i="5" s="1"/>
  <c r="F75" i="6"/>
  <c r="H76" i="5"/>
  <c r="W46" i="5"/>
  <c r="AA46" i="5" s="1"/>
  <c r="G39" i="5"/>
  <c r="E39" i="6" s="1"/>
  <c r="D39" i="6"/>
  <c r="C78" i="6" l="1"/>
  <c r="C79" i="5"/>
  <c r="F76" i="6"/>
  <c r="H77" i="5"/>
  <c r="O76" i="5"/>
  <c r="S76" i="5" s="1"/>
  <c r="N77" i="5" s="1"/>
  <c r="AH46" i="5"/>
  <c r="V47" i="5"/>
  <c r="K39" i="5"/>
  <c r="C80" i="5" l="1"/>
  <c r="C79" i="6"/>
  <c r="F77" i="6"/>
  <c r="H78" i="5"/>
  <c r="O77" i="5"/>
  <c r="S77" i="5" s="1"/>
  <c r="N78" i="5" s="1"/>
  <c r="F40" i="5"/>
  <c r="I39" i="6"/>
  <c r="AD39" i="5"/>
  <c r="W47" i="5"/>
  <c r="AA47" i="5" s="1"/>
  <c r="F78" i="6" l="1"/>
  <c r="H79" i="5"/>
  <c r="O78" i="5"/>
  <c r="S78" i="5" s="1"/>
  <c r="N79" i="5" s="1"/>
  <c r="C80" i="6"/>
  <c r="C81" i="5"/>
  <c r="V48" i="5"/>
  <c r="AH47" i="5"/>
  <c r="G40" i="5"/>
  <c r="E40" i="6" s="1"/>
  <c r="D40" i="6"/>
  <c r="C81" i="6" l="1"/>
  <c r="C82" i="5"/>
  <c r="F79" i="6"/>
  <c r="H80" i="5"/>
  <c r="O79" i="5"/>
  <c r="S79" i="5" s="1"/>
  <c r="N80" i="5" s="1"/>
  <c r="K40" i="5"/>
  <c r="W48" i="5"/>
  <c r="AA48" i="5" s="1"/>
  <c r="C82" i="6" l="1"/>
  <c r="C83" i="5"/>
  <c r="O80" i="5"/>
  <c r="S80" i="5" s="1"/>
  <c r="N81" i="5" s="1"/>
  <c r="F80" i="6"/>
  <c r="H81" i="5"/>
  <c r="AH48" i="5"/>
  <c r="V49" i="5"/>
  <c r="I40" i="6"/>
  <c r="F41" i="5"/>
  <c r="AD40" i="5"/>
  <c r="C83" i="6" l="1"/>
  <c r="C84" i="5"/>
  <c r="F81" i="6"/>
  <c r="H82" i="5"/>
  <c r="O81" i="5"/>
  <c r="S81" i="5" s="1"/>
  <c r="N82" i="5" s="1"/>
  <c r="D41" i="6"/>
  <c r="G41" i="5"/>
  <c r="E41" i="6" s="1"/>
  <c r="W49" i="5"/>
  <c r="AA49" i="5" s="1"/>
  <c r="F82" i="6" l="1"/>
  <c r="H83" i="5"/>
  <c r="C84" i="6"/>
  <c r="C85" i="5"/>
  <c r="O82" i="5"/>
  <c r="S82" i="5" s="1"/>
  <c r="N83" i="5" s="1"/>
  <c r="AH49" i="5"/>
  <c r="V50" i="5"/>
  <c r="K41" i="5"/>
  <c r="O83" i="5" l="1"/>
  <c r="S83" i="5" s="1"/>
  <c r="N84" i="5" s="1"/>
  <c r="C85" i="6"/>
  <c r="C86" i="5"/>
  <c r="C86" i="6" s="1"/>
  <c r="F83" i="6"/>
  <c r="H84" i="5"/>
  <c r="AE41" i="5"/>
  <c r="F42" i="5"/>
  <c r="I41" i="6"/>
  <c r="AD41" i="5"/>
  <c r="W50" i="5"/>
  <c r="AA50" i="5" s="1"/>
  <c r="O84" i="5" l="1"/>
  <c r="S84" i="5" s="1"/>
  <c r="N85" i="5" s="1"/>
  <c r="F84" i="6"/>
  <c r="H85" i="5"/>
  <c r="AH50" i="5"/>
  <c r="V51" i="5"/>
  <c r="D42" i="6"/>
  <c r="G42" i="5"/>
  <c r="E42" i="6" s="1"/>
  <c r="O85" i="5" l="1"/>
  <c r="S85" i="5" s="1"/>
  <c r="N86" i="5" s="1"/>
  <c r="F85" i="6"/>
  <c r="H86" i="5"/>
  <c r="F86" i="6" s="1"/>
  <c r="K42" i="5"/>
  <c r="AD42" i="5" s="1"/>
  <c r="W51" i="5"/>
  <c r="AA51" i="5" s="1"/>
  <c r="O86" i="5" l="1"/>
  <c r="S86" i="5" s="1"/>
  <c r="AH51" i="5"/>
  <c r="V52" i="5"/>
  <c r="I42" i="6"/>
  <c r="F43" i="5"/>
  <c r="AE42" i="5"/>
  <c r="G43" i="5" l="1"/>
  <c r="E43" i="6" s="1"/>
  <c r="D43" i="6"/>
  <c r="W52" i="5"/>
  <c r="AA52" i="5" s="1"/>
  <c r="AH52" i="5" l="1"/>
  <c r="V53" i="5"/>
  <c r="K43" i="5"/>
  <c r="AD43" i="5" s="1"/>
  <c r="F44" i="5" l="1"/>
  <c r="I43" i="6"/>
  <c r="AE43" i="5"/>
  <c r="W53" i="5"/>
  <c r="AA53" i="5" s="1"/>
  <c r="AH53" i="5" l="1"/>
  <c r="V54" i="5"/>
  <c r="D44" i="6"/>
  <c r="G44" i="5"/>
  <c r="E44" i="6" s="1"/>
  <c r="W54" i="5" l="1"/>
  <c r="AA54" i="5" s="1"/>
  <c r="K44" i="5"/>
  <c r="AD44" i="5" s="1"/>
  <c r="V55" i="5" l="1"/>
  <c r="AH54" i="5"/>
  <c r="I44" i="6"/>
  <c r="F45" i="5"/>
  <c r="AE44" i="5"/>
  <c r="G45" i="5" l="1"/>
  <c r="E45" i="6" s="1"/>
  <c r="D45" i="6"/>
  <c r="W55" i="5"/>
  <c r="AA55" i="5" s="1"/>
  <c r="AH55" i="5" l="1"/>
  <c r="V56" i="5"/>
  <c r="K45" i="5"/>
  <c r="AD45" i="5" s="1"/>
  <c r="AE45" i="5" l="1"/>
  <c r="F46" i="5"/>
  <c r="I45" i="6"/>
  <c r="W56" i="5"/>
  <c r="AA56" i="5" s="1"/>
  <c r="AH56" i="5" l="1"/>
  <c r="V57" i="5"/>
  <c r="D46" i="6"/>
  <c r="G46" i="5"/>
  <c r="E46" i="6" s="1"/>
  <c r="K46" i="5" l="1"/>
  <c r="AD46" i="5" s="1"/>
  <c r="W57" i="5"/>
  <c r="AA57" i="5" s="1"/>
  <c r="AH57" i="5" l="1"/>
  <c r="V58" i="5"/>
  <c r="AE46" i="5"/>
  <c r="F47" i="5"/>
  <c r="I46" i="6"/>
  <c r="D47" i="6" l="1"/>
  <c r="G47" i="5"/>
  <c r="E47" i="6" s="1"/>
  <c r="W58" i="5"/>
  <c r="AA58" i="5" s="1"/>
  <c r="K47" i="5" l="1"/>
  <c r="AD47" i="5" s="1"/>
  <c r="V59" i="5"/>
  <c r="AH58" i="5"/>
  <c r="W59" i="5" l="1"/>
  <c r="AA59" i="5" s="1"/>
  <c r="AE47" i="5"/>
  <c r="F48" i="5"/>
  <c r="I47" i="6"/>
  <c r="V60" i="5" l="1"/>
  <c r="AH59" i="5"/>
  <c r="D48" i="6"/>
  <c r="G48" i="5"/>
  <c r="E48" i="6" s="1"/>
  <c r="K48" i="5" l="1"/>
  <c r="AD48" i="5" s="1"/>
  <c r="W60" i="5"/>
  <c r="AA60" i="5" s="1"/>
  <c r="V61" i="5" l="1"/>
  <c r="AH60" i="5"/>
  <c r="F49" i="5"/>
  <c r="AE48" i="5"/>
  <c r="I48" i="6"/>
  <c r="D49" i="6" l="1"/>
  <c r="G49" i="5"/>
  <c r="E49" i="6" s="1"/>
  <c r="W61" i="5"/>
  <c r="AA61" i="5" s="1"/>
  <c r="AH61" i="5" l="1"/>
  <c r="V62" i="5"/>
  <c r="K49" i="5"/>
  <c r="AD49" i="5" s="1"/>
  <c r="W62" i="5" l="1"/>
  <c r="AA62" i="5" s="1"/>
  <c r="I49" i="6"/>
  <c r="AE49" i="5"/>
  <c r="F50" i="5"/>
  <c r="AH62" i="5" l="1"/>
  <c r="V63" i="5"/>
  <c r="D50" i="6"/>
  <c r="G50" i="5"/>
  <c r="E50" i="6" s="1"/>
  <c r="W63" i="5" l="1"/>
  <c r="AA63" i="5" s="1"/>
  <c r="K50" i="5"/>
  <c r="AD50" i="5" s="1"/>
  <c r="AH63" i="5" l="1"/>
  <c r="V64" i="5"/>
  <c r="F51" i="5"/>
  <c r="AE50" i="5"/>
  <c r="I50" i="6"/>
  <c r="W64" i="5" l="1"/>
  <c r="AA64" i="5" s="1"/>
  <c r="G51" i="5"/>
  <c r="E51" i="6" s="1"/>
  <c r="D51" i="6"/>
  <c r="AH64" i="5" l="1"/>
  <c r="V65" i="5"/>
  <c r="K51" i="5"/>
  <c r="F52" i="5" l="1"/>
  <c r="G52" i="5" s="1"/>
  <c r="E52" i="6" s="1"/>
  <c r="AD51" i="5"/>
  <c r="W65" i="5"/>
  <c r="AA65" i="5" s="1"/>
  <c r="AE51" i="5"/>
  <c r="I51" i="6"/>
  <c r="D52" i="6" l="1"/>
  <c r="AH65" i="5"/>
  <c r="V66" i="5"/>
  <c r="K52" i="5"/>
  <c r="AD52" i="5" s="1"/>
  <c r="W66" i="5" l="1"/>
  <c r="AA66" i="5" s="1"/>
  <c r="AE52" i="5"/>
  <c r="F53" i="5"/>
  <c r="I52" i="6"/>
  <c r="AH66" i="5" l="1"/>
  <c r="V67" i="5"/>
  <c r="D53" i="6"/>
  <c r="G53" i="5"/>
  <c r="E53" i="6" s="1"/>
  <c r="W67" i="5" l="1"/>
  <c r="AA67" i="5" s="1"/>
  <c r="K53" i="5"/>
  <c r="AD53" i="5" s="1"/>
  <c r="AH67" i="5" l="1"/>
  <c r="V68" i="5"/>
  <c r="AE53" i="5"/>
  <c r="I53" i="6"/>
  <c r="F54" i="5"/>
  <c r="W68" i="5" l="1"/>
  <c r="AA68" i="5" s="1"/>
  <c r="D54" i="6"/>
  <c r="G54" i="5"/>
  <c r="E54" i="6" s="1"/>
  <c r="AH68" i="5" l="1"/>
  <c r="V69" i="5"/>
  <c r="K54" i="5"/>
  <c r="AD54" i="5" s="1"/>
  <c r="W69" i="5" l="1"/>
  <c r="AA69" i="5" s="1"/>
  <c r="F55" i="5"/>
  <c r="I54" i="6"/>
  <c r="AE54" i="5"/>
  <c r="AH69" i="5" l="1"/>
  <c r="V70" i="5"/>
  <c r="G55" i="5"/>
  <c r="E55" i="6" s="1"/>
  <c r="D55" i="6"/>
  <c r="W70" i="5" l="1"/>
  <c r="AA70" i="5" s="1"/>
  <c r="K55" i="5"/>
  <c r="AD55" i="5" s="1"/>
  <c r="AH70" i="5" l="1"/>
  <c r="V71" i="5"/>
  <c r="AE55" i="5"/>
  <c r="F56" i="5"/>
  <c r="I55" i="6"/>
  <c r="W71" i="5" l="1"/>
  <c r="AA71" i="5" s="1"/>
  <c r="D56" i="6"/>
  <c r="G56" i="5"/>
  <c r="E56" i="6" s="1"/>
  <c r="AH71" i="5" l="1"/>
  <c r="V72" i="5"/>
  <c r="K56" i="5"/>
  <c r="AD56" i="5" s="1"/>
  <c r="W72" i="5" l="1"/>
  <c r="AA72" i="5" s="1"/>
  <c r="I56" i="6"/>
  <c r="F57" i="5"/>
  <c r="AE56" i="5"/>
  <c r="AH72" i="5" l="1"/>
  <c r="V73" i="5"/>
  <c r="G57" i="5"/>
  <c r="E57" i="6" s="1"/>
  <c r="D57" i="6"/>
  <c r="W73" i="5" l="1"/>
  <c r="AA73" i="5" s="1"/>
  <c r="K57" i="5"/>
  <c r="AD57" i="5" s="1"/>
  <c r="V74" i="5" l="1"/>
  <c r="AH73" i="5"/>
  <c r="I57" i="6"/>
  <c r="F58" i="5"/>
  <c r="AE57" i="5"/>
  <c r="W74" i="5" l="1"/>
  <c r="AA74" i="5" s="1"/>
  <c r="D58" i="6"/>
  <c r="G58" i="5"/>
  <c r="E58" i="6" s="1"/>
  <c r="AH74" i="5" l="1"/>
  <c r="V75" i="5"/>
  <c r="K58" i="5"/>
  <c r="AD58" i="5" s="1"/>
  <c r="W75" i="5" l="1"/>
  <c r="AA75" i="5" s="1"/>
  <c r="F59" i="5"/>
  <c r="I58" i="6"/>
  <c r="AE58" i="5"/>
  <c r="V76" i="5" l="1"/>
  <c r="AH75" i="5"/>
  <c r="D59" i="6"/>
  <c r="G59" i="5"/>
  <c r="E59" i="6" s="1"/>
  <c r="W76" i="5" l="1"/>
  <c r="AA76" i="5" s="1"/>
  <c r="K59" i="5"/>
  <c r="AD59" i="5" s="1"/>
  <c r="AH76" i="5" l="1"/>
  <c r="V77" i="5"/>
  <c r="F60" i="5"/>
  <c r="I59" i="6"/>
  <c r="AE59" i="5"/>
  <c r="W77" i="5" l="1"/>
  <c r="AA77" i="5" s="1"/>
  <c r="D60" i="6"/>
  <c r="G60" i="5"/>
  <c r="E60" i="6" s="1"/>
  <c r="V78" i="5" l="1"/>
  <c r="AH77" i="5"/>
  <c r="K60" i="5"/>
  <c r="AD60" i="5" s="1"/>
  <c r="W78" i="5" l="1"/>
  <c r="AA78" i="5" s="1"/>
  <c r="AE60" i="5"/>
  <c r="F61" i="5"/>
  <c r="I60" i="6"/>
  <c r="V79" i="5" l="1"/>
  <c r="AH78" i="5"/>
  <c r="G61" i="5"/>
  <c r="E61" i="6" s="1"/>
  <c r="D61" i="6"/>
  <c r="W79" i="5" l="1"/>
  <c r="AA79" i="5" s="1"/>
  <c r="K61" i="5"/>
  <c r="F62" i="5" l="1"/>
  <c r="G62" i="5" s="1"/>
  <c r="E62" i="6" s="1"/>
  <c r="AD61" i="5"/>
  <c r="V80" i="5"/>
  <c r="AH79" i="5"/>
  <c r="I61" i="6"/>
  <c r="AE61" i="5"/>
  <c r="D62" i="6" l="1"/>
  <c r="W80" i="5"/>
  <c r="AA80" i="5" s="1"/>
  <c r="K62" i="5"/>
  <c r="V81" i="5" l="1"/>
  <c r="AH80" i="5"/>
  <c r="AE62" i="5"/>
  <c r="F63" i="5"/>
  <c r="I62" i="6"/>
  <c r="W81" i="5" l="1"/>
  <c r="AA81" i="5" s="1"/>
  <c r="G63" i="5"/>
  <c r="E63" i="6" s="1"/>
  <c r="D63" i="6"/>
  <c r="AH81" i="5" l="1"/>
  <c r="V82" i="5"/>
  <c r="K63" i="5"/>
  <c r="W82" i="5" l="1"/>
  <c r="AA82" i="5" s="1"/>
  <c r="I63" i="6"/>
  <c r="AE63" i="5"/>
  <c r="F64" i="5"/>
  <c r="V83" i="5" l="1"/>
  <c r="AH82" i="5"/>
  <c r="D64" i="6"/>
  <c r="G64" i="5"/>
  <c r="E64" i="6" s="1"/>
  <c r="W83" i="5" l="1"/>
  <c r="AA83" i="5" s="1"/>
  <c r="K64" i="5"/>
  <c r="V84" i="5" l="1"/>
  <c r="AH83" i="5"/>
  <c r="I64" i="6"/>
  <c r="F65" i="5"/>
  <c r="AE64" i="5"/>
  <c r="W84" i="5" l="1"/>
  <c r="AA84" i="5" s="1"/>
  <c r="D65" i="6"/>
  <c r="G65" i="5"/>
  <c r="E65" i="6" s="1"/>
  <c r="V85" i="5" l="1"/>
  <c r="AH84" i="5"/>
  <c r="K65" i="5"/>
  <c r="W85" i="5" l="1"/>
  <c r="AA85" i="5" s="1"/>
  <c r="I65" i="6"/>
  <c r="F66" i="5"/>
  <c r="AE65" i="5"/>
  <c r="V86" i="5" l="1"/>
  <c r="AH85" i="5"/>
  <c r="D66" i="6"/>
  <c r="G66" i="5"/>
  <c r="E66" i="6" s="1"/>
  <c r="W86" i="5" l="1"/>
  <c r="AA86" i="5" s="1"/>
  <c r="AH86" i="5" s="1"/>
  <c r="K66" i="5"/>
  <c r="I66" i="6" l="1"/>
  <c r="F67" i="5"/>
  <c r="AE66" i="5"/>
  <c r="D67" i="6" l="1"/>
  <c r="G67" i="5"/>
  <c r="E67" i="6" s="1"/>
  <c r="K67" i="5" l="1"/>
  <c r="I67" i="6" l="1"/>
  <c r="F68" i="5"/>
  <c r="AE67" i="5"/>
  <c r="D68" i="6" l="1"/>
  <c r="G68" i="5"/>
  <c r="E68" i="6" s="1"/>
  <c r="K68" i="5" l="1"/>
  <c r="I68" i="6" l="1"/>
  <c r="F69" i="5"/>
  <c r="AE68" i="5"/>
  <c r="D69" i="6" l="1"/>
  <c r="G69" i="5"/>
  <c r="E69" i="6" s="1"/>
  <c r="K69" i="5" l="1"/>
  <c r="I69" i="6" l="1"/>
  <c r="F70" i="5"/>
  <c r="AE69" i="5"/>
  <c r="G70" i="5" l="1"/>
  <c r="E70" i="6" s="1"/>
  <c r="D70" i="6"/>
  <c r="K70" i="5" l="1"/>
  <c r="F71" i="5" l="1"/>
  <c r="AE70" i="5"/>
  <c r="I70" i="6"/>
  <c r="G71" i="5" l="1"/>
  <c r="E71" i="6" s="1"/>
  <c r="D71" i="6"/>
  <c r="K71" i="5" l="1"/>
  <c r="I71" i="6" l="1"/>
  <c r="F72" i="5"/>
  <c r="AE71" i="5"/>
  <c r="D72" i="6" l="1"/>
  <c r="G72" i="5"/>
  <c r="E72" i="6" s="1"/>
  <c r="K72" i="5" l="1"/>
  <c r="AE72" i="5" l="1"/>
  <c r="I72" i="6"/>
  <c r="F73" i="5"/>
  <c r="D73" i="6" l="1"/>
  <c r="G73" i="5"/>
  <c r="E73" i="6" s="1"/>
  <c r="K73" i="5" l="1"/>
  <c r="I73" i="6" l="1"/>
  <c r="F74" i="5"/>
  <c r="AE73" i="5"/>
  <c r="D74" i="6" l="1"/>
  <c r="G74" i="5"/>
  <c r="E74" i="6" s="1"/>
  <c r="K74" i="5" l="1"/>
  <c r="I74" i="6" l="1"/>
  <c r="F75" i="5"/>
  <c r="AE74" i="5"/>
  <c r="D75" i="6" l="1"/>
  <c r="G75" i="5"/>
  <c r="E75" i="6" s="1"/>
  <c r="K75" i="5" l="1"/>
  <c r="F76" i="5" l="1"/>
  <c r="I75" i="6"/>
  <c r="AE75" i="5"/>
  <c r="D76" i="6" l="1"/>
  <c r="G76" i="5"/>
  <c r="E76" i="6" s="1"/>
  <c r="K76" i="5" l="1"/>
  <c r="F77" i="5" s="1"/>
  <c r="D77" i="6" l="1"/>
  <c r="G77" i="5"/>
  <c r="E77" i="6" s="1"/>
  <c r="I76" i="6"/>
  <c r="AE76" i="5"/>
  <c r="K77" i="5" l="1"/>
  <c r="I77" i="6" l="1"/>
  <c r="AE77" i="5"/>
  <c r="F78" i="5"/>
  <c r="D78" i="6" l="1"/>
  <c r="G78" i="5"/>
  <c r="E78" i="6" s="1"/>
  <c r="K78" i="5" l="1"/>
  <c r="I78" i="6" s="1"/>
  <c r="AE78" i="5" l="1"/>
  <c r="F79" i="5"/>
  <c r="D79" i="6" s="1"/>
  <c r="G79" i="5" l="1"/>
  <c r="E79" i="6" s="1"/>
  <c r="K79" i="5" l="1"/>
  <c r="I79" i="6" l="1"/>
  <c r="F80" i="5"/>
  <c r="AE79" i="5"/>
  <c r="D80" i="6" l="1"/>
  <c r="G80" i="5"/>
  <c r="E80" i="6" l="1"/>
  <c r="K80" i="5"/>
  <c r="I80" i="6" l="1"/>
  <c r="F81" i="5"/>
  <c r="AE80" i="5"/>
  <c r="D81" i="6" l="1"/>
  <c r="G81" i="5"/>
  <c r="E81" i="6" s="1"/>
  <c r="K81" i="5" l="1"/>
  <c r="F82" i="5" s="1"/>
  <c r="D82" i="6" l="1"/>
  <c r="G82" i="5"/>
  <c r="E82" i="6" s="1"/>
  <c r="I81" i="6"/>
  <c r="AE81" i="5"/>
  <c r="K82" i="5" l="1"/>
  <c r="I82" i="6" l="1"/>
  <c r="F83" i="5"/>
  <c r="AE82" i="5"/>
  <c r="D83" i="6" l="1"/>
  <c r="G83" i="5"/>
  <c r="E83" i="6" s="1"/>
  <c r="K83" i="5" l="1"/>
  <c r="I83" i="6" s="1"/>
  <c r="F84" i="5" l="1"/>
  <c r="D84" i="6" s="1"/>
  <c r="AE83" i="5"/>
  <c r="G84" i="5" l="1"/>
  <c r="E84" i="6" s="1"/>
  <c r="K84" i="5" l="1"/>
  <c r="I84" i="6" s="1"/>
  <c r="F85" i="5"/>
  <c r="AE84" i="5"/>
  <c r="D85" i="6" l="1"/>
  <c r="G85" i="5"/>
  <c r="E85" i="6" s="1"/>
  <c r="K85" i="5" l="1"/>
  <c r="I85" i="6" l="1"/>
  <c r="F86" i="5"/>
  <c r="AE85" i="5"/>
  <c r="D86" i="6" l="1"/>
  <c r="G86" i="5"/>
  <c r="E86" i="6" s="1"/>
  <c r="K86" i="5" l="1"/>
  <c r="I86" i="6" l="1"/>
  <c r="AE86" i="5"/>
  <c r="G5" i="5" l="1"/>
  <c r="G9" i="5"/>
  <c r="I14" i="5"/>
  <c r="H4" i="5" a="1"/>
  <c r="H4" i="5" s="1"/>
  <c r="K12" i="5" s="1"/>
  <c r="H8" i="5" l="1"/>
  <c r="H7" i="5"/>
  <c r="K8" i="5" s="1"/>
  <c r="I10" i="5"/>
  <c r="K13" i="5"/>
  <c r="K10" i="5"/>
  <c r="I12" i="5"/>
  <c r="I11" i="5"/>
  <c r="K11" i="5"/>
  <c r="I13" i="5"/>
  <c r="K7" i="5" l="1"/>
  <c r="B3" i="6"/>
</calcChain>
</file>

<file path=xl/sharedStrings.xml><?xml version="1.0" encoding="utf-8"?>
<sst xmlns="http://schemas.openxmlformats.org/spreadsheetml/2006/main" count="68" uniqueCount="51">
  <si>
    <t>Age</t>
  </si>
  <si>
    <t>Pension Income</t>
  </si>
  <si>
    <t>Salary</t>
  </si>
  <si>
    <t>Balance</t>
  </si>
  <si>
    <t>Interest</t>
  </si>
  <si>
    <t>Yearly Savings</t>
  </si>
  <si>
    <t>Desired Retirement Income</t>
  </si>
  <si>
    <t>End Balance</t>
  </si>
  <si>
    <t>Saving</t>
  </si>
  <si>
    <t>Retired</t>
  </si>
  <si>
    <t>Uncertainty</t>
  </si>
  <si>
    <t>Success Template:</t>
  </si>
  <si>
    <t>Failure Template:</t>
  </si>
  <si>
    <t>Congratulations! Your plan seems to work. At age [AGE], you will still have a savings balance of [BALANCE].</t>
  </si>
  <si>
    <t>Failure Display:</t>
  </si>
  <si>
    <t>Success Display:</t>
  </si>
  <si>
    <t>Oops. This plan will only provide income to age [AGE]. You'll need to make some modifications.</t>
  </si>
  <si>
    <t>Success:</t>
  </si>
  <si>
    <t>Success</t>
  </si>
  <si>
    <t>Failure</t>
  </si>
  <si>
    <t>Calculations</t>
  </si>
  <si>
    <t>This sheet should remain hidden. Any modifications may result in errors in the Retirement Planner.</t>
  </si>
  <si>
    <t xml:space="preserve"> </t>
  </si>
  <si>
    <t>Chart Details</t>
  </si>
  <si>
    <t>Annual pension benefit ($)</t>
  </si>
  <si>
    <t>Annual pension benefit increases (%)</t>
  </si>
  <si>
    <t>Desired retirement age</t>
  </si>
  <si>
    <t>Number of years of retirement income</t>
  </si>
  <si>
    <t>Investment return uncertainty</t>
  </si>
  <si>
    <t>Annual savings amount uncertainty</t>
  </si>
  <si>
    <t>Annual savings increases uncertainty</t>
  </si>
  <si>
    <t>Annual pension benefit amount uncertainty</t>
  </si>
  <si>
    <t>Annual Pension penefit increases uncertainty</t>
  </si>
  <si>
    <t>Yearly savings</t>
  </si>
  <si>
    <t>Desired retirement income</t>
  </si>
  <si>
    <t>Pension income</t>
  </si>
  <si>
    <t>Year ending balance</t>
  </si>
  <si>
    <t>INPUT</t>
  </si>
  <si>
    <t>NOW</t>
  </si>
  <si>
    <t>AT RETIREMENT</t>
  </si>
  <si>
    <t>UNCERTAINTY (%)</t>
  </si>
  <si>
    <t>Age you plan to start investing</t>
  </si>
  <si>
    <t>Annual savings amount</t>
  </si>
  <si>
    <t>Current retirement savings balance</t>
  </si>
  <si>
    <t>Annual inflation/income increases</t>
  </si>
  <si>
    <t xml:space="preserve">Annual income </t>
  </si>
  <si>
    <t>Annual savings increases</t>
  </si>
  <si>
    <t xml:space="preserve">Investment return </t>
  </si>
  <si>
    <t>Income replacement</t>
  </si>
  <si>
    <r>
      <t xml:space="preserve">Purpose: </t>
    </r>
    <r>
      <rPr>
        <sz val="14"/>
        <rFont val="Arial"/>
        <family val="2"/>
      </rPr>
      <t>To determine how much you need to save to retire financially independent.</t>
    </r>
  </si>
  <si>
    <t xml:space="preserve">Assume you will start investing when you are 25 with a salary of $55,000. You estimate your salary will grow the historical inflation rate of around 3%. You plan to start investing $5,000 the first year and increase it 4%/yr and invest in an index fund that you expect will provide a 7% return until you retire.  You would like to retire when you are 65 and expect to live until 90 years old. You plan on being more conservative with your investing after retiring so your returns will be estimated at 5%. You believe you could retire on 70% of your ending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</si>
</sst>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
  </numFmts>
  <fonts count="30" x14ac:knownFonts="1">
    <font>
      <sz val="11"/>
      <color theme="4" tint="-0.499984740745262"/>
      <name val="Franklin Gothic Book"/>
      <family val="2"/>
      <scheme val="minor"/>
    </font>
    <font>
      <sz val="21"/>
      <color theme="4" tint="-0.499984740745262"/>
      <name val="Consolas"/>
      <family val="1"/>
      <scheme val="major"/>
    </font>
    <font>
      <sz val="11"/>
      <color theme="4" tint="-0.499984740745262"/>
      <name val="Franklin Gothic Book"/>
      <family val="2"/>
      <scheme val="minor"/>
    </font>
    <font>
      <sz val="32"/>
      <color theme="4" tint="-0.499984740745262"/>
      <name val="Consolas"/>
      <family val="2"/>
      <scheme val="major"/>
    </font>
    <font>
      <sz val="11"/>
      <color theme="6" tint="-0.499984740745262"/>
      <name val="Franklin Gothic Book"/>
      <family val="2"/>
      <scheme val="minor"/>
    </font>
    <font>
      <sz val="11"/>
      <color theme="4" tint="-0.24994659260841701"/>
      <name val="Consolas"/>
      <family val="1"/>
      <scheme val="major"/>
    </font>
    <font>
      <sz val="11"/>
      <color theme="0"/>
      <name val="Franklin Gothic Book"/>
      <family val="2"/>
      <scheme val="minor"/>
    </font>
    <font>
      <sz val="15"/>
      <color theme="4" tint="-0.499984740745262"/>
      <name val="Consolas"/>
      <family val="1"/>
      <scheme val="major"/>
    </font>
    <font>
      <sz val="9"/>
      <color theme="1" tint="0.14999847407452621"/>
      <name val="Franklin Gothic Book"/>
      <family val="2"/>
      <scheme val="minor"/>
    </font>
    <font>
      <sz val="10"/>
      <color theme="1" tint="0.14999847407452621"/>
      <name val="Franklin Gothic Book"/>
      <family val="2"/>
      <scheme val="minor"/>
    </font>
    <font>
      <sz val="10"/>
      <color theme="1" tint="0.249977111117893"/>
      <name val="Franklin Gothic Book"/>
      <family val="2"/>
      <scheme val="minor"/>
    </font>
    <font>
      <sz val="20"/>
      <color theme="1" tint="0.14999847407452621"/>
      <name val="Consolas"/>
      <family val="2"/>
      <scheme val="major"/>
    </font>
    <font>
      <sz val="10"/>
      <color theme="3" tint="-0.499984740745262"/>
      <name val="Franklin Gothic Book"/>
      <family val="2"/>
      <scheme val="minor"/>
    </font>
    <font>
      <sz val="14"/>
      <color theme="3" tint="-0.499984740745262"/>
      <name val="Consolas"/>
      <family val="3"/>
      <scheme val="major"/>
    </font>
    <font>
      <sz val="10"/>
      <color theme="3" tint="-0.499984740745262"/>
      <name val="Consolas"/>
      <family val="3"/>
      <scheme val="major"/>
    </font>
    <font>
      <sz val="26"/>
      <color theme="1" tint="0.249977111117893"/>
      <name val="Consolas"/>
      <family val="3"/>
      <scheme val="major"/>
    </font>
    <font>
      <sz val="26"/>
      <color theme="3" tint="-0.499984740745262"/>
      <name val="Consolas"/>
      <family val="3"/>
      <scheme val="major"/>
    </font>
    <font>
      <sz val="10"/>
      <name val="Franklin Gothic Book"/>
      <family val="2"/>
      <scheme val="minor"/>
    </font>
    <font>
      <sz val="20"/>
      <color theme="1" tint="0.14999847407452621"/>
      <name val="Century"/>
      <family val="1"/>
    </font>
    <font>
      <sz val="20"/>
      <color theme="7" tint="-0.499984740745262"/>
      <name val="Consolas"/>
      <family val="3"/>
      <scheme val="major"/>
    </font>
    <font>
      <sz val="16"/>
      <color theme="7" tint="-0.499984740745262"/>
      <name val="Consolas"/>
      <family val="3"/>
      <scheme val="major"/>
    </font>
    <font>
      <sz val="14"/>
      <color theme="7" tint="-0.499984740745262"/>
      <name val="Consolas"/>
      <family val="3"/>
      <scheme val="major"/>
    </font>
    <font>
      <sz val="20"/>
      <color theme="7" tint="-0.499984740745262"/>
      <name val="Consolas"/>
      <family val="2"/>
      <scheme val="major"/>
    </font>
    <font>
      <sz val="10"/>
      <name val="Arial"/>
      <family val="2"/>
    </font>
    <font>
      <b/>
      <sz val="10"/>
      <name val="Arial"/>
      <family val="2"/>
    </font>
    <font>
      <sz val="8"/>
      <color theme="4" tint="-0.499984740745262"/>
      <name val="Franklin Gothic Book"/>
      <family val="2"/>
      <scheme val="minor"/>
    </font>
    <font>
      <sz val="11"/>
      <name val="Franklin Gothic Book"/>
      <family val="2"/>
      <scheme val="minor"/>
    </font>
    <font>
      <b/>
      <sz val="14"/>
      <name val="Arial"/>
      <family val="2"/>
    </font>
    <font>
      <sz val="14"/>
      <name val="Arial"/>
      <family val="2"/>
    </font>
    <font>
      <b/>
      <sz val="12"/>
      <color theme="1" tint="0.14999847407452621"/>
      <name val="Franklin Gothic Book"/>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39997558519241921"/>
        <bgColor indexed="64"/>
      </patternFill>
    </fill>
  </fills>
  <borders count="9">
    <border>
      <left/>
      <right/>
      <top/>
      <bottom/>
      <diagonal/>
    </border>
    <border>
      <left/>
      <right style="thick">
        <color theme="0"/>
      </right>
      <top/>
      <bottom style="thin">
        <color theme="8" tint="0.79998168889431442"/>
      </bottom>
      <diagonal/>
    </border>
    <border>
      <left style="thick">
        <color theme="0"/>
      </left>
      <right/>
      <top/>
      <bottom style="thin">
        <color theme="4" tint="0.79998168889431442"/>
      </bottom>
      <diagonal/>
    </border>
    <border>
      <left/>
      <right/>
      <top/>
      <bottom style="thin">
        <color theme="0" tint="-0.14996795556505021"/>
      </bottom>
      <diagonal/>
    </border>
    <border>
      <left style="thin">
        <color theme="0"/>
      </left>
      <right style="thin">
        <color theme="0"/>
      </right>
      <top style="thin">
        <color theme="0"/>
      </top>
      <bottom style="thin">
        <color theme="0"/>
      </bottom>
      <diagonal/>
    </border>
    <border>
      <left/>
      <right/>
      <top/>
      <bottom style="thin">
        <color theme="4" tint="0.59996337778862885"/>
      </bottom>
      <diagonal/>
    </border>
    <border>
      <left/>
      <right/>
      <top style="thin">
        <color theme="4" tint="0.59996337778862885"/>
      </top>
      <bottom style="thin">
        <color theme="4" tint="0.39994506668294322"/>
      </bottom>
      <diagonal/>
    </border>
    <border>
      <left/>
      <right/>
      <top style="thin">
        <color theme="4" tint="0.59996337778862885"/>
      </top>
      <bottom/>
      <diagonal/>
    </border>
    <border>
      <left/>
      <right/>
      <top/>
      <bottom style="thin">
        <color theme="4" tint="0.79995117038483843"/>
      </bottom>
      <diagonal/>
    </border>
  </borders>
  <cellStyleXfs count="13">
    <xf numFmtId="0" fontId="0" fillId="0" borderId="0">
      <alignment horizontal="left" indent="1"/>
    </xf>
    <xf numFmtId="0" fontId="1" fillId="0" borderId="0">
      <alignment horizontal="left"/>
    </xf>
    <xf numFmtId="0" fontId="5" fillId="0" borderId="0">
      <alignment horizontal="left" wrapText="1" indent="1"/>
    </xf>
    <xf numFmtId="0" fontId="2" fillId="0" borderId="2">
      <alignment horizontal="left" wrapText="1" indent="2"/>
    </xf>
    <xf numFmtId="0" fontId="4" fillId="2" borderId="1">
      <alignment horizontal="right"/>
    </xf>
    <xf numFmtId="0" fontId="3" fillId="0" borderId="0">
      <alignment vertical="center"/>
    </xf>
    <xf numFmtId="3" fontId="2" fillId="0" borderId="0" applyFont="0" applyFill="0" applyBorder="0" applyAlignment="0" applyProtection="0"/>
    <xf numFmtId="164" fontId="2" fillId="0" borderId="0" applyFont="0" applyFill="0" applyBorder="0" applyAlignment="0" applyProtection="0"/>
    <xf numFmtId="10" fontId="2" fillId="0" borderId="0" applyFont="0" applyFill="0" applyBorder="0" applyAlignment="0" applyProtection="0"/>
    <xf numFmtId="0" fontId="7" fillId="0" borderId="0">
      <alignment horizontal="left" vertical="center" indent="1"/>
    </xf>
    <xf numFmtId="0" fontId="6" fillId="0" borderId="0" applyNumberFormat="0" applyFill="0" applyBorder="0" applyProtection="0">
      <alignment vertical="center"/>
    </xf>
    <xf numFmtId="0" fontId="23" fillId="0" borderId="0"/>
    <xf numFmtId="3" fontId="25" fillId="0" borderId="8">
      <alignment horizontal="left"/>
    </xf>
  </cellStyleXfs>
  <cellXfs count="42">
    <xf numFmtId="0" fontId="0" fillId="0" borderId="0" xfId="0">
      <alignment horizontal="left" indent="1"/>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horizontal="left" vertical="center"/>
    </xf>
    <xf numFmtId="3" fontId="9" fillId="0" borderId="0" xfId="6" applyFont="1" applyFill="1" applyBorder="1" applyAlignment="1">
      <alignment horizontal="center" vertical="center"/>
    </xf>
    <xf numFmtId="164" fontId="9" fillId="0" borderId="0" xfId="7" applyFont="1" applyFill="1" applyBorder="1" applyAlignment="1">
      <alignment horizontal="center" vertical="center"/>
    </xf>
    <xf numFmtId="0" fontId="12" fillId="0" borderId="6" xfId="2"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lignment horizontal="left" indent="1"/>
    </xf>
    <xf numFmtId="0" fontId="9" fillId="0" borderId="0" xfId="0" quotePrefix="1" applyFont="1">
      <alignment horizontal="left" indent="1"/>
    </xf>
    <xf numFmtId="8" fontId="9" fillId="3" borderId="0" xfId="0" applyNumberFormat="1" applyFont="1" applyFill="1">
      <alignment horizontal="left" indent="1"/>
    </xf>
    <xf numFmtId="0" fontId="9" fillId="3" borderId="0" xfId="0" applyFont="1" applyFill="1">
      <alignment horizontal="left" indent="1"/>
    </xf>
    <xf numFmtId="8" fontId="9" fillId="0" borderId="0" xfId="0" applyNumberFormat="1" applyFont="1">
      <alignment horizontal="left" indent="1"/>
    </xf>
    <xf numFmtId="3" fontId="9" fillId="0" borderId="0" xfId="0" applyNumberFormat="1" applyFont="1">
      <alignment horizontal="left" indent="1"/>
    </xf>
    <xf numFmtId="0" fontId="15" fillId="0" borderId="3" xfId="0" applyFont="1" applyBorder="1" applyAlignment="1">
      <alignment horizontal="left" vertical="center" indent="1"/>
    </xf>
    <xf numFmtId="0" fontId="15" fillId="0" borderId="0" xfId="0" applyFont="1" applyAlignment="1">
      <alignment horizontal="left" vertical="center" indent="1"/>
    </xf>
    <xf numFmtId="0" fontId="9" fillId="0" borderId="0" xfId="0" applyFont="1" applyAlignment="1">
      <alignment vertical="center"/>
    </xf>
    <xf numFmtId="3" fontId="16" fillId="0" borderId="3" xfId="1" applyNumberFormat="1" applyFont="1" applyBorder="1" applyAlignment="1">
      <alignment horizontal="left" vertical="center"/>
    </xf>
    <xf numFmtId="3" fontId="17" fillId="4" borderId="4" xfId="6" applyFont="1" applyFill="1" applyBorder="1" applyAlignment="1">
      <alignment horizontal="center" vertical="center"/>
    </xf>
    <xf numFmtId="164" fontId="17" fillId="4" borderId="4" xfId="6" applyNumberFormat="1" applyFont="1" applyFill="1" applyBorder="1" applyAlignment="1">
      <alignment horizontal="center" vertical="center"/>
    </xf>
    <xf numFmtId="10" fontId="17" fillId="4" borderId="4" xfId="8" applyFont="1" applyFill="1" applyBorder="1" applyAlignment="1">
      <alignment horizontal="center" vertical="center"/>
    </xf>
    <xf numFmtId="0" fontId="10" fillId="0" borderId="0" xfId="5" applyFont="1" applyFill="1" applyBorder="1" applyAlignment="1">
      <alignment horizontal="left"/>
    </xf>
    <xf numFmtId="0" fontId="18" fillId="0" borderId="5" xfId="0" applyFont="1" applyBorder="1" applyAlignment="1">
      <alignment horizontal="center" vertical="center"/>
    </xf>
    <xf numFmtId="0" fontId="18" fillId="0" borderId="0" xfId="0" applyFont="1" applyAlignment="1">
      <alignment horizontal="center" vertical="center"/>
    </xf>
    <xf numFmtId="0" fontId="19" fillId="0" borderId="5" xfId="1" applyFont="1" applyBorder="1" applyAlignment="1">
      <alignment horizontal="left" vertical="center"/>
    </xf>
    <xf numFmtId="0" fontId="21" fillId="0" borderId="0" xfId="0" applyFont="1" applyAlignment="1">
      <alignment horizontal="center" vertical="center"/>
    </xf>
    <xf numFmtId="0" fontId="22" fillId="0" borderId="5" xfId="1" applyFont="1" applyBorder="1" applyAlignment="1">
      <alignment horizontal="left" vertical="center"/>
    </xf>
    <xf numFmtId="0" fontId="24" fillId="6" borderId="0" xfId="11" applyFont="1" applyFill="1" applyAlignment="1" applyProtection="1">
      <alignment vertical="center" wrapText="1"/>
      <protection hidden="1"/>
    </xf>
    <xf numFmtId="0" fontId="24" fillId="0" borderId="0" xfId="11" applyFont="1" applyFill="1" applyAlignment="1" applyProtection="1">
      <alignment horizontal="left" vertical="center" wrapText="1"/>
      <protection hidden="1"/>
    </xf>
    <xf numFmtId="3" fontId="26" fillId="0" borderId="0" xfId="12" applyFont="1" applyFill="1" applyBorder="1" applyAlignment="1">
      <alignment horizontal="left" vertical="top" wrapText="1"/>
    </xf>
    <xf numFmtId="3" fontId="0" fillId="0" borderId="0" xfId="12" applyFont="1" applyFill="1" applyBorder="1" applyAlignment="1">
      <alignment horizontal="left" vertical="top" wrapText="1"/>
    </xf>
    <xf numFmtId="0" fontId="27" fillId="5" borderId="0" xfId="11" applyFont="1" applyFill="1" applyAlignment="1" applyProtection="1">
      <alignment horizontal="center" vertical="center" wrapText="1"/>
      <protection hidden="1"/>
    </xf>
    <xf numFmtId="0" fontId="23" fillId="7" borderId="0" xfId="11" applyFont="1" applyFill="1" applyAlignment="1" applyProtection="1">
      <alignment horizontal="center" vertical="center" wrapText="1"/>
      <protection hidden="1"/>
    </xf>
    <xf numFmtId="0" fontId="8" fillId="0" borderId="0" xfId="3" applyFont="1" applyFill="1" applyBorder="1" applyAlignment="1">
      <alignment horizontal="right" vertical="center" wrapText="1" indent="1"/>
    </xf>
    <xf numFmtId="0" fontId="20" fillId="0" borderId="0" xfId="2" applyFont="1" applyAlignment="1">
      <alignment horizontal="right" vertical="center" wrapText="1" indent="1"/>
    </xf>
    <xf numFmtId="0" fontId="20" fillId="0" borderId="7" xfId="2" applyFont="1" applyBorder="1" applyAlignment="1">
      <alignment horizontal="right" vertical="center" wrapText="1" indent="1"/>
    </xf>
    <xf numFmtId="0" fontId="29" fillId="0" borderId="0" xfId="9" applyFont="1" applyAlignment="1">
      <alignment horizontal="left" vertical="center" indent="1"/>
    </xf>
    <xf numFmtId="0" fontId="9" fillId="0" borderId="0" xfId="10" applyFont="1" applyAlignment="1">
      <alignment horizontal="center" vertical="center"/>
    </xf>
  </cellXfs>
  <cellStyles count="13">
    <cellStyle name="Comma" xfId="6" builtinId="3" customBuiltin="1"/>
    <cellStyle name="Currency" xfId="7" builtinId="4" customBuiltin="1"/>
    <cellStyle name="Heading 1" xfId="1" builtinId="16" customBuiltin="1"/>
    <cellStyle name="Heading 2" xfId="2" builtinId="17" customBuiltin="1"/>
    <cellStyle name="Heading 3" xfId="3" builtinId="18" customBuiltin="1"/>
    <cellStyle name="Input" xfId="4" builtinId="20" customBuiltin="1"/>
    <cellStyle name="Input Label" xfId="12"/>
    <cellStyle name="Normal" xfId="0" builtinId="0" customBuiltin="1"/>
    <cellStyle name="Normal 2" xfId="11"/>
    <cellStyle name="Note" xfId="10" builtinId="10" customBuiltin="1"/>
    <cellStyle name="Output" xfId="9" builtinId="21" customBuiltin="1"/>
    <cellStyle name="Percent" xfId="8" builtinId="5" customBuiltin="1"/>
    <cellStyle name="Title" xfId="5" builtinId="15" customBuiltin="1"/>
  </cellStyles>
  <dxfs count="10">
    <dxf>
      <font>
        <color theme="7" tint="-0.499984740745262"/>
      </font>
    </dxf>
    <dxf>
      <font>
        <color theme="9" tint="-0.24994659260841701"/>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176011859831946E-2"/>
          <c:y val="0.13982189068471704"/>
          <c:w val="0.90080686659729647"/>
          <c:h val="0.75136602661509422"/>
        </c:manualLayout>
      </c:layout>
      <c:areaChart>
        <c:grouping val="stacked"/>
        <c:varyColors val="0"/>
        <c:ser>
          <c:idx val="2"/>
          <c:order val="0"/>
          <c:tx>
            <c:v>Minus</c:v>
          </c:tx>
          <c:spPr>
            <a:noFill/>
            <a:ln w="25400">
              <a:noFill/>
            </a:ln>
          </c:spPr>
          <c:cat>
            <c:numRef>
              <c:f>Calculations!$B$17:$B$116</c:f>
              <c:numCache>
                <c:formatCode>General</c:formatCode>
                <c:ptCount val="10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pt idx="56">
                  <c:v>81</c:v>
                </c:pt>
                <c:pt idx="57">
                  <c:v>82</c:v>
                </c:pt>
                <c:pt idx="58">
                  <c:v>83</c:v>
                </c:pt>
                <c:pt idx="59">
                  <c:v>84</c:v>
                </c:pt>
                <c:pt idx="60">
                  <c:v>85</c:v>
                </c:pt>
                <c:pt idx="61">
                  <c:v>86</c:v>
                </c:pt>
                <c:pt idx="62">
                  <c:v>87</c:v>
                </c:pt>
                <c:pt idx="63">
                  <c:v>88</c:v>
                </c:pt>
                <c:pt idx="64">
                  <c:v>89</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cat>
          <c:val>
            <c:numRef>
              <c:f>[0]!UncertaintyCone_Under</c:f>
              <c:numCache>
                <c:formatCode>#,##0</c:formatCode>
                <c:ptCount val="65"/>
                <c:pt idx="0">
                  <c:v>5500</c:v>
                </c:pt>
                <c:pt idx="1">
                  <c:v>11550</c:v>
                </c:pt>
                <c:pt idx="2">
                  <c:v>18193.45</c:v>
                </c:pt>
                <c:pt idx="3">
                  <c:v>25476.989999999998</c:v>
                </c:pt>
                <c:pt idx="4">
                  <c:v>33450.677754999997</c:v>
                </c:pt>
                <c:pt idx="5">
                  <c:v>42168.232606500002</c:v>
                </c:pt>
                <c:pt idx="6">
                  <c:v>51687.296519864503</c:v>
                </c:pt>
                <c:pt idx="7">
                  <c:v>62069.713536091804</c:v>
                </c:pt>
                <c:pt idx="8">
                  <c:v>73381.828931250115</c:v>
                </c:pt>
                <c:pt idx="9">
                  <c:v>85694.80946749846</c:v>
                </c:pt>
                <c:pt idx="10">
                  <c:v>99084.986216616031</c:v>
                </c:pt>
                <c:pt idx="11">
                  <c:v>113634.22154076361</c:v>
                </c:pt>
                <c:pt idx="12">
                  <c:v>129430.30192627104</c:v>
                </c:pt>
                <c:pt idx="13">
                  <c:v>146567.35848509363</c:v>
                </c:pt>
                <c:pt idx="14">
                  <c:v>165146.3170657533</c:v>
                </c:pt>
                <c:pt idx="15">
                  <c:v>185275.38005166024</c:v>
                </c:pt>
                <c:pt idx="16">
                  <c:v>207070.54207031979</c:v>
                </c:pt>
                <c:pt idx="17">
                  <c:v>230656.14199273681</c:v>
                </c:pt>
                <c:pt idx="18">
                  <c:v>256165.45376904786</c:v>
                </c:pt>
                <c:pt idx="19">
                  <c:v>283741.31882480526</c:v>
                </c:pt>
                <c:pt idx="20">
                  <c:v>313536.82293322339</c:v>
                </c:pt>
                <c:pt idx="21">
                  <c:v>345716.0206829512</c:v>
                </c:pt>
                <c:pt idx="22">
                  <c:v>380454.71087949211</c:v>
                </c:pt>
                <c:pt idx="23">
                  <c:v>417941.26645225286</c:v>
                </c:pt>
                <c:pt idx="24">
                  <c:v>458377.52268944279</c:v>
                </c:pt>
                <c:pt idx="25">
                  <c:v>501979.72789080197</c:v>
                </c:pt>
                <c:pt idx="26">
                  <c:v>548979.56081464922</c:v>
                </c:pt>
                <c:pt idx="27">
                  <c:v>599625.21960231056</c:v>
                </c:pt>
                <c:pt idx="28">
                  <c:v>654182.58719102724</c:v>
                </c:pt>
                <c:pt idx="29">
                  <c:v>712936.47857745073</c:v>
                </c:pt>
                <c:pt idx="30">
                  <c:v>776191.97566941543</c:v>
                </c:pt>
                <c:pt idx="31">
                  <c:v>844275.85586556385</c:v>
                </c:pt>
                <c:pt idx="32">
                  <c:v>917538.12093242141</c:v>
                </c:pt>
                <c:pt idx="33">
                  <c:v>996353.63320864702</c:v>
                </c:pt>
                <c:pt idx="34">
                  <c:v>1081123.8666585372</c:v>
                </c:pt>
                <c:pt idx="35">
                  <c:v>1172278.7808236782</c:v>
                </c:pt>
                <c:pt idx="36">
                  <c:v>1270278.8262853506</c:v>
                </c:pt>
                <c:pt idx="37">
                  <c:v>1375617.0908534601</c:v>
                </c:pt>
                <c:pt idx="38">
                  <c:v>1488821.5963431816</c:v>
                </c:pt>
                <c:pt idx="39">
                  <c:v>1610457.756491083</c:v>
                </c:pt>
                <c:pt idx="40">
                  <c:v>1565392.189323673</c:v>
                </c:pt>
                <c:pt idx="41">
                  <c:v>1514305.6901481336</c:v>
                </c:pt>
                <c:pt idx="42">
                  <c:v>1456784.1827545653</c:v>
                </c:pt>
                <c:pt idx="43">
                  <c:v>1392389.4962342894</c:v>
                </c:pt>
                <c:pt idx="44">
                  <c:v>1320658.0585182596</c:v>
                </c:pt>
                <c:pt idx="45">
                  <c:v>1241099.5215405959</c:v>
                </c:pt>
                <c:pt idx="46">
                  <c:v>1153195.3145169418</c:v>
                </c:pt>
                <c:pt idx="47">
                  <c:v>1056397.1216490844</c:v>
                </c:pt>
                <c:pt idx="48">
                  <c:v>950125.28038002318</c:v>
                </c:pt>
                <c:pt idx="49">
                  <c:v>833767.09612696338</c:v>
                </c:pt>
                <c:pt idx="50">
                  <c:v>706675.06921308883</c:v>
                </c:pt>
                <c:pt idx="51">
                  <c:v>568165.0295019137</c:v>
                </c:pt>
                <c:pt idx="52">
                  <c:v>417514.17401002493</c:v>
                </c:pt>
                <c:pt idx="53">
                  <c:v>253959.00253453228</c:v>
                </c:pt>
                <c:pt idx="54">
                  <c:v>76693.146079985134</c:v>
                </c:pt>
                <c:pt idx="55">
                  <c:v>-115134.91739472757</c:v>
                </c:pt>
                <c:pt idx="56">
                  <c:v>-322424.26566653722</c:v>
                </c:pt>
                <c:pt idx="57">
                  <c:v>-546124.05942399963</c:v>
                </c:pt>
                <c:pt idx="58">
                  <c:v>-787236.20028355916</c:v>
                </c:pt>
                <c:pt idx="59">
                  <c:v>-1046818.1263227474</c:v>
                </c:pt>
                <c:pt idx="60">
                  <c:v>-1325985.7521446454</c:v>
                </c:pt>
                <c:pt idx="61">
                  <c:v>-1625916.5608428111</c:v>
                </c:pt>
                <c:pt idx="62">
                  <c:v>-1947852.855608613</c:v>
                </c:pt>
                <c:pt idx="63">
                  <c:v>-2293105.1791144148</c:v>
                </c:pt>
                <c:pt idx="64">
                  <c:v>-2663055.9092172682</c:v>
                </c:pt>
              </c:numCache>
            </c:numRef>
          </c:val>
          <c:extLst>
            <c:ext xmlns:c16="http://schemas.microsoft.com/office/drawing/2014/chart" uri="{C3380CC4-5D6E-409C-BE32-E72D297353CC}">
              <c16:uniqueId val="{00000000-C337-446F-9EF2-89BFFEC2F2D2}"/>
            </c:ext>
          </c:extLst>
        </c:ser>
        <c:ser>
          <c:idx val="1"/>
          <c:order val="1"/>
          <c:tx>
            <c:v> Cone of Uncertainty</c:v>
          </c:tx>
          <c:spPr>
            <a:solidFill>
              <a:schemeClr val="accent5">
                <a:lumMod val="20000"/>
                <a:lumOff val="80000"/>
                <a:alpha val="55000"/>
              </a:schemeClr>
            </a:solidFill>
            <a:ln w="25400">
              <a:noFill/>
            </a:ln>
          </c:spPr>
          <c:cat>
            <c:numRef>
              <c:f>Calculations!$B$17:$B$116</c:f>
              <c:numCache>
                <c:formatCode>General</c:formatCode>
                <c:ptCount val="100"/>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54</c:v>
                </c:pt>
                <c:pt idx="30">
                  <c:v>55</c:v>
                </c:pt>
                <c:pt idx="31">
                  <c:v>56</c:v>
                </c:pt>
                <c:pt idx="32">
                  <c:v>57</c:v>
                </c:pt>
                <c:pt idx="33">
                  <c:v>58</c:v>
                </c:pt>
                <c:pt idx="34">
                  <c:v>59</c:v>
                </c:pt>
                <c:pt idx="35">
                  <c:v>60</c:v>
                </c:pt>
                <c:pt idx="36">
                  <c:v>61</c:v>
                </c:pt>
                <c:pt idx="37">
                  <c:v>62</c:v>
                </c:pt>
                <c:pt idx="38">
                  <c:v>63</c:v>
                </c:pt>
                <c:pt idx="39">
                  <c:v>64</c:v>
                </c:pt>
                <c:pt idx="40">
                  <c:v>65</c:v>
                </c:pt>
                <c:pt idx="41">
                  <c:v>66</c:v>
                </c:pt>
                <c:pt idx="42">
                  <c:v>67</c:v>
                </c:pt>
                <c:pt idx="43">
                  <c:v>68</c:v>
                </c:pt>
                <c:pt idx="44">
                  <c:v>69</c:v>
                </c:pt>
                <c:pt idx="45">
                  <c:v>70</c:v>
                </c:pt>
                <c:pt idx="46">
                  <c:v>71</c:v>
                </c:pt>
                <c:pt idx="47">
                  <c:v>72</c:v>
                </c:pt>
                <c:pt idx="48">
                  <c:v>73</c:v>
                </c:pt>
                <c:pt idx="49">
                  <c:v>74</c:v>
                </c:pt>
                <c:pt idx="50">
                  <c:v>75</c:v>
                </c:pt>
                <c:pt idx="51">
                  <c:v>76</c:v>
                </c:pt>
                <c:pt idx="52">
                  <c:v>77</c:v>
                </c:pt>
                <c:pt idx="53">
                  <c:v>78</c:v>
                </c:pt>
                <c:pt idx="54">
                  <c:v>79</c:v>
                </c:pt>
                <c:pt idx="55">
                  <c:v>80</c:v>
                </c:pt>
                <c:pt idx="56">
                  <c:v>81</c:v>
                </c:pt>
                <c:pt idx="57">
                  <c:v>82</c:v>
                </c:pt>
                <c:pt idx="58">
                  <c:v>83</c:v>
                </c:pt>
                <c:pt idx="59">
                  <c:v>84</c:v>
                </c:pt>
                <c:pt idx="60">
                  <c:v>85</c:v>
                </c:pt>
                <c:pt idx="61">
                  <c:v>86</c:v>
                </c:pt>
                <c:pt idx="62">
                  <c:v>87</c:v>
                </c:pt>
                <c:pt idx="63">
                  <c:v>88</c:v>
                </c:pt>
                <c:pt idx="64">
                  <c:v>89</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numCache>
            </c:numRef>
          </c:cat>
          <c:val>
            <c:numRef>
              <c:f>[0]!UncertaintyCone_Over</c:f>
              <c:numCache>
                <c:formatCode>#,##0</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1-C337-446F-9EF2-89BFFEC2F2D2}"/>
            </c:ext>
          </c:extLst>
        </c:ser>
        <c:dLbls>
          <c:showLegendKey val="0"/>
          <c:showVal val="0"/>
          <c:showCatName val="0"/>
          <c:showSerName val="0"/>
          <c:showPercent val="0"/>
          <c:showBubbleSize val="0"/>
        </c:dLbls>
        <c:axId val="305448504"/>
        <c:axId val="305461176"/>
      </c:areaChart>
      <c:barChart>
        <c:barDir val="col"/>
        <c:grouping val="stacked"/>
        <c:varyColors val="0"/>
        <c:ser>
          <c:idx val="4"/>
          <c:order val="4"/>
          <c:tx>
            <c:v> Savings Disbursements</c:v>
          </c:tx>
          <c:spPr>
            <a:solidFill>
              <a:schemeClr val="accent4">
                <a:lumMod val="60000"/>
                <a:lumOff val="40000"/>
              </a:schemeClr>
            </a:solidFill>
            <a:ln w="38100" cap="flat">
              <a:solidFill>
                <a:schemeClr val="accent4">
                  <a:lumMod val="60000"/>
                  <a:lumOff val="40000"/>
                </a:schemeClr>
              </a:solidFill>
              <a:miter lim="800000"/>
            </a:ln>
          </c:spPr>
          <c:invertIfNegative val="0"/>
          <c:val>
            <c:numRef>
              <c:f>[0]!SavingsBalance_Disbursements</c:f>
              <c:numCache>
                <c:formatCode>#,##0</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125588.45499196427</c:v>
                </c:pt>
                <c:pt idx="41">
                  <c:v>129356.10864172321</c:v>
                </c:pt>
                <c:pt idx="42">
                  <c:v>133236.7919009749</c:v>
                </c:pt>
                <c:pt idx="43">
                  <c:v>137233.89565800416</c:v>
                </c:pt>
                <c:pt idx="44">
                  <c:v>141350.91252774425</c:v>
                </c:pt>
                <c:pt idx="45">
                  <c:v>145591.4399035766</c:v>
                </c:pt>
                <c:pt idx="46">
                  <c:v>149959.18310068388</c:v>
                </c:pt>
                <c:pt idx="47">
                  <c:v>154457.95859370442</c:v>
                </c:pt>
                <c:pt idx="48">
                  <c:v>159091.69735151556</c:v>
                </c:pt>
                <c:pt idx="49">
                  <c:v>163864.44827206098</c:v>
                </c:pt>
                <c:pt idx="50">
                  <c:v>168780.38172022282</c:v>
                </c:pt>
                <c:pt idx="51">
                  <c:v>173843.79317182951</c:v>
                </c:pt>
                <c:pt idx="52">
                  <c:v>179059.1069669844</c:v>
                </c:pt>
                <c:pt idx="53">
                  <c:v>184430.88017599389</c:v>
                </c:pt>
                <c:pt idx="54">
                  <c:v>189963.80658127373</c:v>
                </c:pt>
                <c:pt idx="55">
                  <c:v>195662.72077871196</c:v>
                </c:pt>
                <c:pt idx="56">
                  <c:v>201532.60240207327</c:v>
                </c:pt>
                <c:pt idx="57">
                  <c:v>207578.5804741355</c:v>
                </c:pt>
                <c:pt idx="58">
                  <c:v>213805.93788835956</c:v>
                </c:pt>
                <c:pt idx="59">
                  <c:v>220220.11602501036</c:v>
                </c:pt>
                <c:pt idx="60">
                  <c:v>226826.71950576064</c:v>
                </c:pt>
                <c:pt idx="61">
                  <c:v>233631.52109093344</c:v>
                </c:pt>
                <c:pt idx="62">
                  <c:v>240640.46672366143</c:v>
                </c:pt>
                <c:pt idx="63">
                  <c:v>247859.68072537132</c:v>
                </c:pt>
                <c:pt idx="64">
                  <c:v>255295.4711471324</c:v>
                </c:pt>
              </c:numCache>
            </c:numRef>
          </c:val>
          <c:extLst>
            <c:ext xmlns:c16="http://schemas.microsoft.com/office/drawing/2014/chart" uri="{C3380CC4-5D6E-409C-BE32-E72D297353CC}">
              <c16:uniqueId val="{00000002-C337-446F-9EF2-89BFFEC2F2D2}"/>
            </c:ext>
          </c:extLst>
        </c:ser>
        <c:dLbls>
          <c:showLegendKey val="0"/>
          <c:showVal val="0"/>
          <c:showCatName val="0"/>
          <c:showSerName val="0"/>
          <c:showPercent val="0"/>
          <c:showBubbleSize val="0"/>
        </c:dLbls>
        <c:gapWidth val="200"/>
        <c:overlap val="100"/>
        <c:axId val="305448504"/>
        <c:axId val="305461176"/>
      </c:barChart>
      <c:scatterChart>
        <c:scatterStyle val="smoothMarker"/>
        <c:varyColors val="0"/>
        <c:ser>
          <c:idx val="0"/>
          <c:order val="2"/>
          <c:tx>
            <c:v> Savings Balance - Working Years</c:v>
          </c:tx>
          <c:spPr>
            <a:ln w="28575">
              <a:solidFill>
                <a:schemeClr val="accent5">
                  <a:lumMod val="75000"/>
                </a:schemeClr>
              </a:solidFill>
            </a:ln>
          </c:spPr>
          <c:marker>
            <c:symbol val="none"/>
          </c:marker>
          <c:yVal>
            <c:numRef>
              <c:f>[0]!SavingsBalance_WorkingPeriod</c:f>
              <c:numCache>
                <c:formatCode>#,##0</c:formatCode>
                <c:ptCount val="65"/>
                <c:pt idx="0">
                  <c:v>5500</c:v>
                </c:pt>
                <c:pt idx="1">
                  <c:v>11550</c:v>
                </c:pt>
                <c:pt idx="2">
                  <c:v>18193.45</c:v>
                </c:pt>
                <c:pt idx="3">
                  <c:v>25476.989999999998</c:v>
                </c:pt>
                <c:pt idx="4">
                  <c:v>33450.677754999997</c:v>
                </c:pt>
                <c:pt idx="5">
                  <c:v>42168.232606500002</c:v>
                </c:pt>
                <c:pt idx="6">
                  <c:v>51687.296519864503</c:v>
                </c:pt>
                <c:pt idx="7">
                  <c:v>62069.713536091804</c:v>
                </c:pt>
                <c:pt idx="8">
                  <c:v>73381.828931250115</c:v>
                </c:pt>
                <c:pt idx="9">
                  <c:v>85694.80946749846</c:v>
                </c:pt>
                <c:pt idx="10">
                  <c:v>99084.986216616031</c:v>
                </c:pt>
                <c:pt idx="11">
                  <c:v>113634.22154076361</c:v>
                </c:pt>
                <c:pt idx="12">
                  <c:v>129430.30192627104</c:v>
                </c:pt>
                <c:pt idx="13">
                  <c:v>146567.35848509363</c:v>
                </c:pt>
                <c:pt idx="14">
                  <c:v>165146.3170657533</c:v>
                </c:pt>
                <c:pt idx="15">
                  <c:v>185275.38005166024</c:v>
                </c:pt>
                <c:pt idx="16">
                  <c:v>207070.54207031979</c:v>
                </c:pt>
                <c:pt idx="17">
                  <c:v>230656.14199273681</c:v>
                </c:pt>
                <c:pt idx="18">
                  <c:v>256165.45376904786</c:v>
                </c:pt>
                <c:pt idx="19">
                  <c:v>283741.31882480526</c:v>
                </c:pt>
                <c:pt idx="20">
                  <c:v>313536.82293322339</c:v>
                </c:pt>
                <c:pt idx="21">
                  <c:v>345716.0206829512</c:v>
                </c:pt>
                <c:pt idx="22">
                  <c:v>380454.71087949211</c:v>
                </c:pt>
                <c:pt idx="23">
                  <c:v>417941.26645225286</c:v>
                </c:pt>
                <c:pt idx="24">
                  <c:v>458377.52268944279</c:v>
                </c:pt>
                <c:pt idx="25">
                  <c:v>501979.72789080197</c:v>
                </c:pt>
                <c:pt idx="26">
                  <c:v>548979.56081464922</c:v>
                </c:pt>
                <c:pt idx="27">
                  <c:v>599625.21960231056</c:v>
                </c:pt>
                <c:pt idx="28">
                  <c:v>654182.58719102724</c:v>
                </c:pt>
                <c:pt idx="29">
                  <c:v>712936.47857745073</c:v>
                </c:pt>
                <c:pt idx="30">
                  <c:v>776191.97566941543</c:v>
                </c:pt>
                <c:pt idx="31">
                  <c:v>844275.85586556385</c:v>
                </c:pt>
                <c:pt idx="32">
                  <c:v>917538.12093242141</c:v>
                </c:pt>
                <c:pt idx="33">
                  <c:v>996353.63320864702</c:v>
                </c:pt>
                <c:pt idx="34">
                  <c:v>1081123.8666585372</c:v>
                </c:pt>
                <c:pt idx="35">
                  <c:v>1172278.7808236782</c:v>
                </c:pt>
                <c:pt idx="36">
                  <c:v>1270278.8262853506</c:v>
                </c:pt>
                <c:pt idx="37">
                  <c:v>1375617.0908534601</c:v>
                </c:pt>
                <c:pt idx="38">
                  <c:v>1488821.5963431816</c:v>
                </c:pt>
                <c:pt idx="39">
                  <c:v>1610457.756491083</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Cache>
            </c:numRef>
          </c:yVal>
          <c:smooth val="1"/>
          <c:extLst>
            <c:ext xmlns:c16="http://schemas.microsoft.com/office/drawing/2014/chart" uri="{C3380CC4-5D6E-409C-BE32-E72D297353CC}">
              <c16:uniqueId val="{00000003-C337-446F-9EF2-89BFFEC2F2D2}"/>
            </c:ext>
          </c:extLst>
        </c:ser>
        <c:ser>
          <c:idx val="3"/>
          <c:order val="3"/>
          <c:tx>
            <c:v> Savings Balance - Retirement</c:v>
          </c:tx>
          <c:spPr>
            <a:ln w="28575">
              <a:solidFill>
                <a:schemeClr val="accent1">
                  <a:lumMod val="75000"/>
                </a:schemeClr>
              </a:solidFill>
            </a:ln>
          </c:spPr>
          <c:marker>
            <c:symbol val="none"/>
          </c:marker>
          <c:yVal>
            <c:numRef>
              <c:f>[0]!SavingsBalance_RetiredPeriod</c:f>
              <c:numCache>
                <c:formatCode>#,##0</c:formatCode>
                <c:ptCount val="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1610457.756491083</c:v>
                </c:pt>
                <c:pt idx="40">
                  <c:v>1565392.189323673</c:v>
                </c:pt>
                <c:pt idx="41">
                  <c:v>1514305.6901481336</c:v>
                </c:pt>
                <c:pt idx="42">
                  <c:v>1456784.1827545653</c:v>
                </c:pt>
                <c:pt idx="43">
                  <c:v>1392389.4962342894</c:v>
                </c:pt>
                <c:pt idx="44">
                  <c:v>1320658.0585182596</c:v>
                </c:pt>
                <c:pt idx="45">
                  <c:v>1241099.5215405959</c:v>
                </c:pt>
                <c:pt idx="46">
                  <c:v>1153195.3145169418</c:v>
                </c:pt>
                <c:pt idx="47">
                  <c:v>1056397.1216490844</c:v>
                </c:pt>
                <c:pt idx="48">
                  <c:v>950125.28038002318</c:v>
                </c:pt>
                <c:pt idx="49">
                  <c:v>833767.09612696338</c:v>
                </c:pt>
                <c:pt idx="50">
                  <c:v>706675.06921308883</c:v>
                </c:pt>
                <c:pt idx="51">
                  <c:v>568165.0295019137</c:v>
                </c:pt>
                <c:pt idx="52">
                  <c:v>417514.17401002493</c:v>
                </c:pt>
                <c:pt idx="53">
                  <c:v>253959.00253453228</c:v>
                </c:pt>
                <c:pt idx="54">
                  <c:v>76693.146079985134</c:v>
                </c:pt>
                <c:pt idx="55">
                  <c:v>-115134.91739472757</c:v>
                </c:pt>
                <c:pt idx="56">
                  <c:v>-322424.26566653722</c:v>
                </c:pt>
                <c:pt idx="57">
                  <c:v>-546124.05942399963</c:v>
                </c:pt>
                <c:pt idx="58">
                  <c:v>-787236.20028355916</c:v>
                </c:pt>
                <c:pt idx="59">
                  <c:v>-1046818.1263227474</c:v>
                </c:pt>
                <c:pt idx="60">
                  <c:v>-1325985.7521446454</c:v>
                </c:pt>
                <c:pt idx="61">
                  <c:v>-1625916.5608428111</c:v>
                </c:pt>
                <c:pt idx="62">
                  <c:v>-1947852.855608613</c:v>
                </c:pt>
                <c:pt idx="63">
                  <c:v>-2293105.1791144148</c:v>
                </c:pt>
                <c:pt idx="64">
                  <c:v>-2663055.9092172682</c:v>
                </c:pt>
              </c:numCache>
            </c:numRef>
          </c:yVal>
          <c:smooth val="1"/>
          <c:extLst>
            <c:ext xmlns:c16="http://schemas.microsoft.com/office/drawing/2014/chart" uri="{C3380CC4-5D6E-409C-BE32-E72D297353CC}">
              <c16:uniqueId val="{00000004-C337-446F-9EF2-89BFFEC2F2D2}"/>
            </c:ext>
          </c:extLst>
        </c:ser>
        <c:dLbls>
          <c:showLegendKey val="0"/>
          <c:showVal val="0"/>
          <c:showCatName val="0"/>
          <c:showSerName val="0"/>
          <c:showPercent val="0"/>
          <c:showBubbleSize val="0"/>
        </c:dLbls>
        <c:axId val="305448504"/>
        <c:axId val="305461176"/>
      </c:scatterChart>
      <c:catAx>
        <c:axId val="305448504"/>
        <c:scaling>
          <c:orientation val="minMax"/>
        </c:scaling>
        <c:delete val="0"/>
        <c:axPos val="b"/>
        <c:numFmt formatCode="General" sourceLinked="1"/>
        <c:majorTickMark val="none"/>
        <c:minorTickMark val="none"/>
        <c:tickLblPos val="nextTo"/>
        <c:spPr>
          <a:ln w="12700">
            <a:solidFill>
              <a:schemeClr val="bg2">
                <a:lumMod val="90000"/>
                <a:alpha val="75000"/>
              </a:schemeClr>
            </a:solidFill>
          </a:ln>
        </c:spPr>
        <c:txPr>
          <a:bodyPr/>
          <a:lstStyle/>
          <a:p>
            <a:pPr>
              <a:defRPr sz="900">
                <a:solidFill>
                  <a:schemeClr val="tx1">
                    <a:lumMod val="75000"/>
                    <a:lumOff val="25000"/>
                  </a:schemeClr>
                </a:solidFill>
                <a:latin typeface="+mn-lt"/>
              </a:defRPr>
            </a:pPr>
            <a:endParaRPr lang="en-US"/>
          </a:p>
        </c:txPr>
        <c:crossAx val="305461176"/>
        <c:crosses val="autoZero"/>
        <c:auto val="1"/>
        <c:lblAlgn val="ctr"/>
        <c:lblOffset val="100"/>
        <c:noMultiLvlLbl val="0"/>
      </c:catAx>
      <c:valAx>
        <c:axId val="305461176"/>
        <c:scaling>
          <c:orientation val="minMax"/>
          <c:min val="0"/>
        </c:scaling>
        <c:delete val="0"/>
        <c:axPos val="l"/>
        <c:majorGridlines>
          <c:spPr>
            <a:ln w="9525">
              <a:solidFill>
                <a:schemeClr val="bg2">
                  <a:alpha val="75000"/>
                </a:schemeClr>
              </a:solidFill>
            </a:ln>
            <a:effectLst/>
          </c:spPr>
        </c:majorGridlines>
        <c:numFmt formatCode="&quot;$&quot;#,##0" sourceLinked="0"/>
        <c:majorTickMark val="none"/>
        <c:minorTickMark val="none"/>
        <c:tickLblPos val="high"/>
        <c:spPr>
          <a:ln>
            <a:noFill/>
          </a:ln>
        </c:spPr>
        <c:txPr>
          <a:bodyPr/>
          <a:lstStyle/>
          <a:p>
            <a:pPr>
              <a:defRPr sz="900">
                <a:solidFill>
                  <a:schemeClr val="tx1">
                    <a:lumMod val="75000"/>
                    <a:lumOff val="25000"/>
                  </a:schemeClr>
                </a:solidFill>
              </a:defRPr>
            </a:pPr>
            <a:endParaRPr lang="en-US"/>
          </a:p>
        </c:txPr>
        <c:crossAx val="305448504"/>
        <c:crosses val="autoZero"/>
        <c:crossBetween val="between"/>
      </c:valAx>
    </c:plotArea>
    <c:legend>
      <c:legendPos val="t"/>
      <c:legendEntry>
        <c:idx val="0"/>
        <c:delete val="1"/>
      </c:legendEntry>
      <c:layout>
        <c:manualLayout>
          <c:xMode val="edge"/>
          <c:yMode val="edge"/>
          <c:x val="0"/>
          <c:y val="9.7621366937930918E-3"/>
          <c:w val="0.82397651333327437"/>
          <c:h val="0.10331187548924806"/>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26994</xdr:rowOff>
    </xdr:from>
    <xdr:to>
      <xdr:col>10</xdr:col>
      <xdr:colOff>47625</xdr:colOff>
      <xdr:row>2</xdr:row>
      <xdr:rowOff>38100</xdr:rowOff>
    </xdr:to>
    <xdr:pic>
      <xdr:nvPicPr>
        <xdr:cNvPr id="7" name="Picture 6" descr="Photo of old couple on a bench" title="Header Image">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41294"/>
          <a:ext cx="9544050" cy="1335081"/>
        </a:xfrm>
        <a:prstGeom prst="rect">
          <a:avLst/>
        </a:prstGeom>
      </xdr:spPr>
    </xdr:pic>
    <xdr:clientData/>
  </xdr:twoCellAnchor>
  <xdr:twoCellAnchor editAs="oneCell">
    <xdr:from>
      <xdr:col>0</xdr:col>
      <xdr:colOff>0</xdr:colOff>
      <xdr:row>3</xdr:row>
      <xdr:rowOff>38101</xdr:rowOff>
    </xdr:from>
    <xdr:to>
      <xdr:col>10</xdr:col>
      <xdr:colOff>0</xdr:colOff>
      <xdr:row>3</xdr:row>
      <xdr:rowOff>2466975</xdr:rowOff>
    </xdr:to>
    <xdr:graphicFrame macro="">
      <xdr:nvGraphicFramePr>
        <xdr:cNvPr id="2" name="Retirement Savings" descr="Combo Chart illustrating Savings Disbursements, Cone of Uncertainty, Working Years, and Retirement Savings Balance">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590551</xdr:colOff>
      <xdr:row>1</xdr:row>
      <xdr:rowOff>419100</xdr:rowOff>
    </xdr:from>
    <xdr:to>
      <xdr:col>9</xdr:col>
      <xdr:colOff>619125</xdr:colOff>
      <xdr:row>1</xdr:row>
      <xdr:rowOff>1162050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733801" y="533400"/>
          <a:ext cx="5705474"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US" sz="3600">
              <a:solidFill>
                <a:schemeClr val="accent4">
                  <a:lumMod val="50000"/>
                </a:schemeClr>
              </a:solidFill>
              <a:latin typeface="+mj-lt"/>
              <a:ea typeface="Cambria" panose="02040503050406030204" pitchFamily="18" charset="0"/>
            </a:rPr>
            <a:t>RETIREMENT PLANNER</a:t>
          </a:r>
        </a:p>
      </xdr:txBody>
    </xdr:sp>
    <xdr:clientData/>
  </xdr:twoCellAnchor>
</xdr:wsDr>
</file>

<file path=xl/theme/theme1.xml><?xml version="1.0" encoding="utf-8"?>
<a:theme xmlns:a="http://schemas.openxmlformats.org/drawingml/2006/main" name="Office Theme">
  <a:themeElements>
    <a:clrScheme name="Custom 59">
      <a:dk1>
        <a:sysClr val="windowText" lastClr="000000"/>
      </a:dk1>
      <a:lt1>
        <a:sysClr val="window" lastClr="FFFFFF"/>
      </a:lt1>
      <a:dk2>
        <a:srgbClr val="44546A"/>
      </a:dk2>
      <a:lt2>
        <a:srgbClr val="E7E6E6"/>
      </a:lt2>
      <a:accent1>
        <a:srgbClr val="D0DBB1"/>
      </a:accent1>
      <a:accent2>
        <a:srgbClr val="ED7D31"/>
      </a:accent2>
      <a:accent3>
        <a:srgbClr val="A5A5A5"/>
      </a:accent3>
      <a:accent4>
        <a:srgbClr val="9DA765"/>
      </a:accent4>
      <a:accent5>
        <a:srgbClr val="69A1BB"/>
      </a:accent5>
      <a:accent6>
        <a:srgbClr val="474D4A"/>
      </a:accent6>
      <a:hlink>
        <a:srgbClr val="0070C0"/>
      </a:hlink>
      <a:folHlink>
        <a:srgbClr val="954F72"/>
      </a:folHlink>
    </a:clrScheme>
    <a:fontScheme name="Custom 62">
      <a:majorFont>
        <a:latin typeface="Consolas"/>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S116"/>
  <sheetViews>
    <sheetView showGridLines="0" tabSelected="1" zoomScale="80" zoomScaleNormal="80" workbookViewId="0">
      <selection activeCell="D5" sqref="D5"/>
    </sheetView>
  </sheetViews>
  <sheetFormatPr defaultColWidth="9.3515625" defaultRowHeight="18" customHeight="1" x14ac:dyDescent="0.5"/>
  <cols>
    <col min="1" max="1" width="1.3515625" style="3" customWidth="1"/>
    <col min="2" max="2" width="10.76171875" style="3" customWidth="1"/>
    <col min="3" max="3" width="14.76171875" style="3" customWidth="1"/>
    <col min="4" max="4" width="9.76171875" style="3" customWidth="1"/>
    <col min="5" max="5" width="10.76171875" style="3" customWidth="1"/>
    <col min="6" max="6" width="14.76171875" style="3" customWidth="1"/>
    <col min="7" max="7" width="9.76171875" style="3" customWidth="1"/>
    <col min="8" max="8" width="12.87890625" style="3" customWidth="1"/>
    <col min="9" max="9" width="18" style="3" customWidth="1"/>
    <col min="10" max="10" width="9.76171875" style="3" customWidth="1"/>
    <col min="11" max="13" width="1.76171875" style="3" customWidth="1"/>
    <col min="14" max="16384" width="9.3515625" style="3"/>
  </cols>
  <sheetData>
    <row r="1" spans="2:19" s="2" customFormat="1" ht="9" customHeight="1" x14ac:dyDescent="0.5">
      <c r="K1" s="2" t="s">
        <v>22</v>
      </c>
    </row>
    <row r="2" spans="2:19" s="2" customFormat="1" ht="104.25" customHeight="1" x14ac:dyDescent="0.45">
      <c r="B2" s="25"/>
      <c r="C2" s="3"/>
      <c r="D2" s="3"/>
      <c r="E2" s="3"/>
      <c r="F2" s="3"/>
      <c r="G2" s="3"/>
      <c r="H2" s="3"/>
      <c r="I2" s="3"/>
      <c r="J2" s="3"/>
      <c r="N2" s="35" t="s">
        <v>49</v>
      </c>
      <c r="O2" s="35"/>
      <c r="P2" s="35"/>
      <c r="Q2" s="35"/>
      <c r="R2" s="35"/>
      <c r="S2" s="35"/>
    </row>
    <row r="3" spans="2:19" s="2" customFormat="1" ht="38.25" customHeight="1" x14ac:dyDescent="0.5">
      <c r="B3" s="40" t="str">
        <f>IF(INDEX(SavingsBalance_RetiredPeriod,PlanYears)&gt;=0,CONCATENATE(ResultsDisplay_Success_1,"  ",ResultsDisplay_Success_2, " ",ResultsDisplay_Success_3," ",ResultsDisplay_Success_4," ",ResultsDisplay_Success_5),CONCATENATE(ResultsDisplay_Failure_1,"  ",ResultsDisplay_Failure_2," ",ResultsDisplay_Failure_3," ",ResultsDisplay_Failure_4))</f>
        <v>OOPS!  This plan will only provide income to age 79. You'll need to make some adjustments.</v>
      </c>
      <c r="C3" s="40"/>
      <c r="D3" s="40"/>
      <c r="E3" s="40"/>
      <c r="F3" s="40"/>
      <c r="G3" s="40"/>
      <c r="H3" s="40"/>
      <c r="I3" s="40"/>
      <c r="J3" s="40"/>
      <c r="N3" s="31"/>
      <c r="O3" s="31"/>
      <c r="P3" s="31"/>
      <c r="Q3" s="31"/>
      <c r="R3" s="31"/>
      <c r="S3" s="31"/>
    </row>
    <row r="4" spans="2:19" s="2" customFormat="1" ht="202.5" customHeight="1" x14ac:dyDescent="0.5">
      <c r="B4" s="41"/>
      <c r="C4" s="41"/>
      <c r="D4" s="41"/>
      <c r="E4" s="41"/>
      <c r="F4" s="41"/>
      <c r="G4" s="41"/>
      <c r="H4" s="41"/>
      <c r="I4" s="41"/>
      <c r="J4" s="41"/>
      <c r="N4" s="36" t="s">
        <v>50</v>
      </c>
      <c r="O4" s="36"/>
      <c r="P4" s="36"/>
      <c r="Q4" s="36"/>
      <c r="R4" s="36"/>
      <c r="S4" s="36"/>
    </row>
    <row r="5" spans="2:19" s="27" customFormat="1" ht="35.1" customHeight="1" x14ac:dyDescent="0.5">
      <c r="B5" s="28" t="s">
        <v>37</v>
      </c>
      <c r="C5" s="26"/>
      <c r="D5" s="26"/>
      <c r="E5" s="26"/>
      <c r="F5" s="26"/>
      <c r="G5" s="26"/>
      <c r="H5" s="26"/>
      <c r="I5" s="26"/>
      <c r="J5" s="26"/>
      <c r="N5" s="32"/>
      <c r="O5" s="32"/>
      <c r="P5" s="32"/>
      <c r="Q5" s="32"/>
      <c r="R5" s="32"/>
      <c r="S5" s="32"/>
    </row>
    <row r="6" spans="2:19" s="9" customFormat="1" ht="32.25" customHeight="1" x14ac:dyDescent="0.5">
      <c r="B6" s="38" t="s">
        <v>38</v>
      </c>
      <c r="C6" s="38"/>
      <c r="D6" s="29"/>
      <c r="E6" s="39" t="s">
        <v>39</v>
      </c>
      <c r="F6" s="39"/>
      <c r="G6" s="29"/>
      <c r="H6" s="38" t="s">
        <v>40</v>
      </c>
      <c r="I6" s="38"/>
      <c r="J6" s="8"/>
      <c r="N6" s="32"/>
      <c r="O6" s="32"/>
      <c r="P6" s="32"/>
      <c r="Q6" s="32"/>
      <c r="R6" s="32"/>
      <c r="S6" s="32"/>
    </row>
    <row r="7" spans="2:19" s="2" customFormat="1" ht="24" customHeight="1" x14ac:dyDescent="0.5">
      <c r="B7" s="37" t="s">
        <v>41</v>
      </c>
      <c r="C7" s="37"/>
      <c r="D7" s="22">
        <v>25</v>
      </c>
      <c r="E7" s="37" t="s">
        <v>24</v>
      </c>
      <c r="F7" s="37"/>
      <c r="G7" s="22">
        <v>0</v>
      </c>
      <c r="H7" s="37" t="s">
        <v>28</v>
      </c>
      <c r="I7" s="37"/>
      <c r="J7" s="24">
        <v>0</v>
      </c>
      <c r="N7" s="33"/>
      <c r="O7" s="34"/>
      <c r="P7" s="34"/>
      <c r="Q7" s="34"/>
      <c r="R7" s="34"/>
      <c r="S7" s="34"/>
    </row>
    <row r="8" spans="2:19" s="2" customFormat="1" ht="24" customHeight="1" x14ac:dyDescent="0.5">
      <c r="B8" s="37" t="s">
        <v>45</v>
      </c>
      <c r="C8" s="37"/>
      <c r="D8" s="23">
        <v>55000</v>
      </c>
      <c r="E8" s="37" t="s">
        <v>25</v>
      </c>
      <c r="F8" s="37"/>
      <c r="G8" s="24">
        <v>0</v>
      </c>
      <c r="H8" s="37" t="s">
        <v>29</v>
      </c>
      <c r="I8" s="37"/>
      <c r="J8" s="24">
        <v>0</v>
      </c>
      <c r="N8" s="34"/>
      <c r="O8" s="34"/>
      <c r="P8" s="34"/>
      <c r="Q8" s="34"/>
      <c r="R8" s="34"/>
      <c r="S8" s="34"/>
    </row>
    <row r="9" spans="2:19" s="2" customFormat="1" ht="24" customHeight="1" x14ac:dyDescent="0.5">
      <c r="B9" s="37" t="s">
        <v>44</v>
      </c>
      <c r="C9" s="37"/>
      <c r="D9" s="24">
        <v>0.03</v>
      </c>
      <c r="E9" s="37" t="s">
        <v>26</v>
      </c>
      <c r="F9" s="37"/>
      <c r="G9" s="22">
        <v>65</v>
      </c>
      <c r="H9" s="37" t="s">
        <v>30</v>
      </c>
      <c r="I9" s="37"/>
      <c r="J9" s="24">
        <v>0</v>
      </c>
      <c r="N9" s="34"/>
      <c r="O9" s="34"/>
      <c r="P9" s="34"/>
      <c r="Q9" s="34"/>
      <c r="R9" s="34"/>
      <c r="S9" s="34"/>
    </row>
    <row r="10" spans="2:19" s="2" customFormat="1" ht="24" customHeight="1" x14ac:dyDescent="0.5">
      <c r="B10" s="37" t="s">
        <v>43</v>
      </c>
      <c r="C10" s="37"/>
      <c r="D10" s="23">
        <v>0</v>
      </c>
      <c r="E10" s="37" t="s">
        <v>27</v>
      </c>
      <c r="F10" s="37"/>
      <c r="G10" s="22">
        <v>25</v>
      </c>
      <c r="H10" s="37" t="s">
        <v>31</v>
      </c>
      <c r="I10" s="37"/>
      <c r="J10" s="24">
        <v>0</v>
      </c>
      <c r="N10" s="34"/>
      <c r="O10" s="34"/>
      <c r="P10" s="34"/>
      <c r="Q10" s="34"/>
      <c r="R10" s="34"/>
      <c r="S10" s="34"/>
    </row>
    <row r="11" spans="2:19" s="2" customFormat="1" ht="24" customHeight="1" x14ac:dyDescent="0.5">
      <c r="B11" s="37" t="s">
        <v>42</v>
      </c>
      <c r="C11" s="37"/>
      <c r="D11" s="23">
        <v>5500</v>
      </c>
      <c r="E11" s="37" t="s">
        <v>48</v>
      </c>
      <c r="F11" s="37"/>
      <c r="G11" s="24">
        <v>0.7</v>
      </c>
      <c r="H11" s="37" t="s">
        <v>32</v>
      </c>
      <c r="I11" s="37"/>
      <c r="J11" s="24">
        <v>0</v>
      </c>
      <c r="N11" s="34"/>
      <c r="O11" s="34"/>
      <c r="P11" s="34"/>
      <c r="Q11" s="34"/>
      <c r="R11" s="34"/>
      <c r="S11" s="34"/>
    </row>
    <row r="12" spans="2:19" s="2" customFormat="1" ht="24" customHeight="1" x14ac:dyDescent="0.5">
      <c r="B12" s="37" t="s">
        <v>46</v>
      </c>
      <c r="C12" s="37"/>
      <c r="D12" s="24">
        <v>0.03</v>
      </c>
      <c r="E12" s="37" t="s">
        <v>47</v>
      </c>
      <c r="F12" s="37"/>
      <c r="G12" s="24">
        <v>0.05</v>
      </c>
      <c r="H12" s="3"/>
      <c r="I12" s="3"/>
      <c r="J12" s="3"/>
      <c r="N12" s="34"/>
      <c r="O12" s="34"/>
      <c r="P12" s="34"/>
      <c r="Q12" s="34"/>
      <c r="R12" s="34"/>
      <c r="S12" s="34"/>
    </row>
    <row r="13" spans="2:19" s="2" customFormat="1" ht="24" customHeight="1" x14ac:dyDescent="0.5">
      <c r="B13" s="37" t="s">
        <v>47</v>
      </c>
      <c r="C13" s="37"/>
      <c r="D13" s="24">
        <v>7.0000000000000007E-2</v>
      </c>
      <c r="E13" s="3"/>
      <c r="F13" s="3"/>
      <c r="G13" s="3"/>
      <c r="H13" s="3"/>
      <c r="I13" s="3"/>
      <c r="J13" s="3"/>
      <c r="N13" s="34"/>
      <c r="O13" s="34"/>
      <c r="P13" s="34"/>
      <c r="Q13" s="34"/>
      <c r="R13" s="34"/>
      <c r="S13" s="34"/>
    </row>
    <row r="14" spans="2:19" s="1" customFormat="1" ht="42.75" customHeight="1" x14ac:dyDescent="0.5">
      <c r="N14" s="34"/>
      <c r="O14" s="34"/>
      <c r="P14" s="34"/>
      <c r="Q14" s="34"/>
      <c r="R14" s="34"/>
      <c r="S14" s="34"/>
    </row>
    <row r="15" spans="2:19" s="11" customFormat="1" ht="35.1" customHeight="1" x14ac:dyDescent="0.5">
      <c r="B15" s="30" t="s">
        <v>23</v>
      </c>
      <c r="C15" s="10"/>
      <c r="D15" s="10"/>
      <c r="E15" s="10"/>
      <c r="F15" s="10"/>
      <c r="G15" s="10"/>
      <c r="H15" s="10"/>
      <c r="I15" s="10"/>
      <c r="J15" s="10"/>
      <c r="N15" s="34"/>
      <c r="O15" s="34"/>
      <c r="P15" s="34"/>
      <c r="Q15" s="34"/>
      <c r="R15" s="34"/>
      <c r="S15" s="34"/>
    </row>
    <row r="16" spans="2:19" ht="51" customHeight="1" x14ac:dyDescent="0.5">
      <c r="B16" s="7" t="s">
        <v>0</v>
      </c>
      <c r="C16" s="7" t="s">
        <v>2</v>
      </c>
      <c r="D16" s="7" t="s">
        <v>3</v>
      </c>
      <c r="E16" s="7" t="s">
        <v>4</v>
      </c>
      <c r="F16" s="7" t="s">
        <v>33</v>
      </c>
      <c r="G16" s="7" t="s">
        <v>34</v>
      </c>
      <c r="H16" s="7" t="s">
        <v>35</v>
      </c>
      <c r="I16" s="7" t="s">
        <v>36</v>
      </c>
    </row>
    <row r="17" spans="2:9" ht="18" customHeight="1" x14ac:dyDescent="0.5">
      <c r="B17" s="5">
        <f>IFERROR(Calculations!B17,"")</f>
        <v>25</v>
      </c>
      <c r="C17" s="6">
        <f>IFERROR(Calculations!C17,"")</f>
        <v>55000</v>
      </c>
      <c r="D17" s="6">
        <f>IFERROR(Calculations!F17,"")</f>
        <v>0</v>
      </c>
      <c r="E17" s="6">
        <f>IFERROR(Calculations!G17,"")</f>
        <v>0</v>
      </c>
      <c r="F17" s="6">
        <f>IFERROR(Calculations!H17,"")</f>
        <v>5500</v>
      </c>
      <c r="G17" s="6">
        <f>IFERROR(Calculations!I17,"")</f>
        <v>0</v>
      </c>
      <c r="H17" s="6">
        <f>IFERROR(Calculations!J17,"")</f>
        <v>0</v>
      </c>
      <c r="I17" s="6">
        <f>IFERROR(Calculations!K17,"")</f>
        <v>5500</v>
      </c>
    </row>
    <row r="18" spans="2:9" ht="18" customHeight="1" x14ac:dyDescent="0.5">
      <c r="B18" s="5">
        <f>IFERROR(Calculations!B18,"")</f>
        <v>26</v>
      </c>
      <c r="C18" s="6">
        <f>IFERROR(Calculations!C18,"")</f>
        <v>56650</v>
      </c>
      <c r="D18" s="6">
        <f>IFERROR(Calculations!F18,"")</f>
        <v>5500</v>
      </c>
      <c r="E18" s="6">
        <f>IFERROR(Calculations!G18,"")</f>
        <v>385.00000000000006</v>
      </c>
      <c r="F18" s="6">
        <f>IFERROR(Calculations!H18,"")</f>
        <v>5665</v>
      </c>
      <c r="G18" s="6">
        <f>IFERROR(Calculations!I18,"")</f>
        <v>0</v>
      </c>
      <c r="H18" s="6">
        <f>IFERROR(Calculations!J18,"")</f>
        <v>0</v>
      </c>
      <c r="I18" s="6">
        <f>IFERROR(Calculations!K18,"")</f>
        <v>11550</v>
      </c>
    </row>
    <row r="19" spans="2:9" ht="18" customHeight="1" x14ac:dyDescent="0.5">
      <c r="B19" s="5">
        <f>IFERROR(Calculations!B19,"")</f>
        <v>27</v>
      </c>
      <c r="C19" s="6">
        <f>IFERROR(Calculations!C19,"")</f>
        <v>58349.5</v>
      </c>
      <c r="D19" s="6">
        <f>IFERROR(Calculations!F19,"")</f>
        <v>11550</v>
      </c>
      <c r="E19" s="6">
        <f>IFERROR(Calculations!G19,"")</f>
        <v>808.50000000000011</v>
      </c>
      <c r="F19" s="6">
        <f>IFERROR(Calculations!H19,"")</f>
        <v>5834.95</v>
      </c>
      <c r="G19" s="6">
        <f>IFERROR(Calculations!I19,"")</f>
        <v>0</v>
      </c>
      <c r="H19" s="6">
        <f>IFERROR(Calculations!J19,"")</f>
        <v>0</v>
      </c>
      <c r="I19" s="6">
        <f>IFERROR(Calculations!K19,"")</f>
        <v>18193.45</v>
      </c>
    </row>
    <row r="20" spans="2:9" ht="18" customHeight="1" x14ac:dyDescent="0.5">
      <c r="B20" s="5">
        <f>IFERROR(Calculations!B20,"")</f>
        <v>28</v>
      </c>
      <c r="C20" s="6">
        <f>IFERROR(Calculations!C20,"")</f>
        <v>60099.985000000001</v>
      </c>
      <c r="D20" s="6">
        <f>IFERROR(Calculations!F20,"")</f>
        <v>18193.45</v>
      </c>
      <c r="E20" s="6">
        <f>IFERROR(Calculations!G20,"")</f>
        <v>1273.5415000000003</v>
      </c>
      <c r="F20" s="6">
        <f>IFERROR(Calculations!H20,"")</f>
        <v>6009.9984999999997</v>
      </c>
      <c r="G20" s="6">
        <f>IFERROR(Calculations!I20,"")</f>
        <v>0</v>
      </c>
      <c r="H20" s="6">
        <f>IFERROR(Calculations!J20,"")</f>
        <v>0</v>
      </c>
      <c r="I20" s="6">
        <f>IFERROR(Calculations!K20,"")</f>
        <v>25476.989999999998</v>
      </c>
    </row>
    <row r="21" spans="2:9" ht="18" customHeight="1" x14ac:dyDescent="0.5">
      <c r="B21" s="5">
        <f>IFERROR(Calculations!B21,"")</f>
        <v>29</v>
      </c>
      <c r="C21" s="6">
        <f>IFERROR(Calculations!C21,"")</f>
        <v>61902.984550000001</v>
      </c>
      <c r="D21" s="6">
        <f>IFERROR(Calculations!F21,"")</f>
        <v>25476.989999999998</v>
      </c>
      <c r="E21" s="6">
        <f>IFERROR(Calculations!G21,"")</f>
        <v>1783.3893</v>
      </c>
      <c r="F21" s="6">
        <f>IFERROR(Calculations!H21,"")</f>
        <v>6190.2984550000001</v>
      </c>
      <c r="G21" s="6">
        <f>IFERROR(Calculations!I21,"")</f>
        <v>0</v>
      </c>
      <c r="H21" s="6">
        <f>IFERROR(Calculations!J21,"")</f>
        <v>0</v>
      </c>
      <c r="I21" s="6">
        <f>IFERROR(Calculations!K21,"")</f>
        <v>33450.677754999997</v>
      </c>
    </row>
    <row r="22" spans="2:9" ht="18" customHeight="1" x14ac:dyDescent="0.5">
      <c r="B22" s="5">
        <f>IFERROR(Calculations!B22,"")</f>
        <v>30</v>
      </c>
      <c r="C22" s="6">
        <f>IFERROR(Calculations!C22,"")</f>
        <v>63760.074086500004</v>
      </c>
      <c r="D22" s="6">
        <f>IFERROR(Calculations!F22,"")</f>
        <v>33450.677754999997</v>
      </c>
      <c r="E22" s="6">
        <f>IFERROR(Calculations!G22,"")</f>
        <v>2341.5474428500002</v>
      </c>
      <c r="F22" s="6">
        <f>IFERROR(Calculations!H22,"")</f>
        <v>6376.0074086499999</v>
      </c>
      <c r="G22" s="6">
        <f>IFERROR(Calculations!I22,"")</f>
        <v>0</v>
      </c>
      <c r="H22" s="6">
        <f>IFERROR(Calculations!J22,"")</f>
        <v>0</v>
      </c>
      <c r="I22" s="6">
        <f>IFERROR(Calculations!K22,"")</f>
        <v>42168.232606500002</v>
      </c>
    </row>
    <row r="23" spans="2:9" ht="18" customHeight="1" x14ac:dyDescent="0.5">
      <c r="B23" s="5">
        <f>IFERROR(Calculations!B23,"")</f>
        <v>31</v>
      </c>
      <c r="C23" s="6">
        <f>IFERROR(Calculations!C23,"")</f>
        <v>65672.876309095009</v>
      </c>
      <c r="D23" s="6">
        <f>IFERROR(Calculations!F23,"")</f>
        <v>42168.232606500002</v>
      </c>
      <c r="E23" s="6">
        <f>IFERROR(Calculations!G23,"")</f>
        <v>2951.7762824550005</v>
      </c>
      <c r="F23" s="6">
        <f>IFERROR(Calculations!H23,"")</f>
        <v>6567.2876309095</v>
      </c>
      <c r="G23" s="6">
        <f>IFERROR(Calculations!I23,"")</f>
        <v>0</v>
      </c>
      <c r="H23" s="6">
        <f>IFERROR(Calculations!J23,"")</f>
        <v>0</v>
      </c>
      <c r="I23" s="6">
        <f>IFERROR(Calculations!K23,"")</f>
        <v>51687.296519864503</v>
      </c>
    </row>
    <row r="24" spans="2:9" ht="18" customHeight="1" x14ac:dyDescent="0.5">
      <c r="B24" s="5">
        <f>IFERROR(Calculations!B24,"")</f>
        <v>32</v>
      </c>
      <c r="C24" s="6">
        <f>IFERROR(Calculations!C24,"")</f>
        <v>67643.062598367862</v>
      </c>
      <c r="D24" s="6">
        <f>IFERROR(Calculations!F24,"")</f>
        <v>51687.296519864503</v>
      </c>
      <c r="E24" s="6">
        <f>IFERROR(Calculations!G24,"")</f>
        <v>3618.1107563905157</v>
      </c>
      <c r="F24" s="6">
        <f>IFERROR(Calculations!H24,"")</f>
        <v>6764.3062598367851</v>
      </c>
      <c r="G24" s="6">
        <f>IFERROR(Calculations!I24,"")</f>
        <v>0</v>
      </c>
      <c r="H24" s="6">
        <f>IFERROR(Calculations!J24,"")</f>
        <v>0</v>
      </c>
      <c r="I24" s="6">
        <f>IFERROR(Calculations!K24,"")</f>
        <v>62069.713536091804</v>
      </c>
    </row>
    <row r="25" spans="2:9" ht="18" customHeight="1" x14ac:dyDescent="0.5">
      <c r="B25" s="5">
        <f>IFERROR(Calculations!B25,"")</f>
        <v>33</v>
      </c>
      <c r="C25" s="6">
        <f>IFERROR(Calculations!C25,"")</f>
        <v>69672.354476318898</v>
      </c>
      <c r="D25" s="6">
        <f>IFERROR(Calculations!F25,"")</f>
        <v>62069.713536091804</v>
      </c>
      <c r="E25" s="6">
        <f>IFERROR(Calculations!G25,"")</f>
        <v>4344.8799475264268</v>
      </c>
      <c r="F25" s="6">
        <f>IFERROR(Calculations!H25,"")</f>
        <v>6967.2354476318887</v>
      </c>
      <c r="G25" s="6">
        <f>IFERROR(Calculations!I25,"")</f>
        <v>0</v>
      </c>
      <c r="H25" s="6">
        <f>IFERROR(Calculations!J25,"")</f>
        <v>0</v>
      </c>
      <c r="I25" s="6">
        <f>IFERROR(Calculations!K25,"")</f>
        <v>73381.828931250115</v>
      </c>
    </row>
    <row r="26" spans="2:9" ht="18" customHeight="1" x14ac:dyDescent="0.5">
      <c r="B26" s="5">
        <f>IFERROR(Calculations!B26,"")</f>
        <v>34</v>
      </c>
      <c r="C26" s="6">
        <f>IFERROR(Calculations!C26,"")</f>
        <v>71762.525110608462</v>
      </c>
      <c r="D26" s="6">
        <f>IFERROR(Calculations!F26,"")</f>
        <v>73381.828931250115</v>
      </c>
      <c r="E26" s="6">
        <f>IFERROR(Calculations!G26,"")</f>
        <v>5136.7280251875081</v>
      </c>
      <c r="F26" s="6">
        <f>IFERROR(Calculations!H26,"")</f>
        <v>7176.2525110608458</v>
      </c>
      <c r="G26" s="6">
        <f>IFERROR(Calculations!I26,"")</f>
        <v>0</v>
      </c>
      <c r="H26" s="6">
        <f>IFERROR(Calculations!J26,"")</f>
        <v>0</v>
      </c>
      <c r="I26" s="6">
        <f>IFERROR(Calculations!K26,"")</f>
        <v>85694.80946749846</v>
      </c>
    </row>
    <row r="27" spans="2:9" ht="18" customHeight="1" x14ac:dyDescent="0.5">
      <c r="B27" s="5">
        <f>IFERROR(Calculations!B27,"")</f>
        <v>35</v>
      </c>
      <c r="C27" s="6">
        <f>IFERROR(Calculations!C27,"")</f>
        <v>73915.400863926712</v>
      </c>
      <c r="D27" s="6">
        <f>IFERROR(Calculations!F27,"")</f>
        <v>85694.80946749846</v>
      </c>
      <c r="E27" s="6">
        <f>IFERROR(Calculations!G27,"")</f>
        <v>5998.6366627248926</v>
      </c>
      <c r="F27" s="6">
        <f>IFERROR(Calculations!H27,"")</f>
        <v>7391.5400863926716</v>
      </c>
      <c r="G27" s="6">
        <f>IFERROR(Calculations!I27,"")</f>
        <v>0</v>
      </c>
      <c r="H27" s="6">
        <f>IFERROR(Calculations!J27,"")</f>
        <v>0</v>
      </c>
      <c r="I27" s="6">
        <f>IFERROR(Calculations!K27,"")</f>
        <v>99084.986216616031</v>
      </c>
    </row>
    <row r="28" spans="2:9" ht="18" customHeight="1" x14ac:dyDescent="0.5">
      <c r="B28" s="5">
        <f>IFERROR(Calculations!B28,"")</f>
        <v>36</v>
      </c>
      <c r="C28" s="6">
        <f>IFERROR(Calculations!C28,"")</f>
        <v>76132.862889844517</v>
      </c>
      <c r="D28" s="6">
        <f>IFERROR(Calculations!F28,"")</f>
        <v>99084.986216616031</v>
      </c>
      <c r="E28" s="6">
        <f>IFERROR(Calculations!G28,"")</f>
        <v>6935.949035163123</v>
      </c>
      <c r="F28" s="6">
        <f>IFERROR(Calculations!H28,"")</f>
        <v>7613.2862889844519</v>
      </c>
      <c r="G28" s="6">
        <f>IFERROR(Calculations!I28,"")</f>
        <v>0</v>
      </c>
      <c r="H28" s="6">
        <f>IFERROR(Calculations!J28,"")</f>
        <v>0</v>
      </c>
      <c r="I28" s="6">
        <f>IFERROR(Calculations!K28,"")</f>
        <v>113634.22154076361</v>
      </c>
    </row>
    <row r="29" spans="2:9" ht="18" customHeight="1" x14ac:dyDescent="0.5">
      <c r="B29" s="5">
        <f>IFERROR(Calculations!B29,"")</f>
        <v>37</v>
      </c>
      <c r="C29" s="6">
        <f>IFERROR(Calculations!C29,"")</f>
        <v>78416.848776539846</v>
      </c>
      <c r="D29" s="6">
        <f>IFERROR(Calculations!F29,"")</f>
        <v>113634.22154076361</v>
      </c>
      <c r="E29" s="6">
        <f>IFERROR(Calculations!G29,"")</f>
        <v>7954.3955078534536</v>
      </c>
      <c r="F29" s="6">
        <f>IFERROR(Calculations!H29,"")</f>
        <v>7841.6848776539855</v>
      </c>
      <c r="G29" s="6">
        <f>IFERROR(Calculations!I29,"")</f>
        <v>0</v>
      </c>
      <c r="H29" s="6">
        <f>IFERROR(Calculations!J29,"")</f>
        <v>0</v>
      </c>
      <c r="I29" s="6">
        <f>IFERROR(Calculations!K29,"")</f>
        <v>129430.30192627104</v>
      </c>
    </row>
    <row r="30" spans="2:9" ht="18" customHeight="1" x14ac:dyDescent="0.5">
      <c r="B30" s="5">
        <f>IFERROR(Calculations!B30,"")</f>
        <v>38</v>
      </c>
      <c r="C30" s="6">
        <f>IFERROR(Calculations!C30,"")</f>
        <v>80769.354239836044</v>
      </c>
      <c r="D30" s="6">
        <f>IFERROR(Calculations!F30,"")</f>
        <v>129430.30192627104</v>
      </c>
      <c r="E30" s="6">
        <f>IFERROR(Calculations!G30,"")</f>
        <v>9060.1211348389734</v>
      </c>
      <c r="F30" s="6">
        <f>IFERROR(Calculations!H30,"")</f>
        <v>8076.9354239836048</v>
      </c>
      <c r="G30" s="6">
        <f>IFERROR(Calculations!I30,"")</f>
        <v>0</v>
      </c>
      <c r="H30" s="6">
        <f>IFERROR(Calculations!J30,"")</f>
        <v>0</v>
      </c>
      <c r="I30" s="6">
        <f>IFERROR(Calculations!K30,"")</f>
        <v>146567.35848509363</v>
      </c>
    </row>
    <row r="31" spans="2:9" ht="18" customHeight="1" x14ac:dyDescent="0.5">
      <c r="B31" s="5">
        <f>IFERROR(Calculations!B31,"")</f>
        <v>39</v>
      </c>
      <c r="C31" s="6">
        <f>IFERROR(Calculations!C31,"")</f>
        <v>83192.43486703113</v>
      </c>
      <c r="D31" s="6">
        <f>IFERROR(Calculations!F31,"")</f>
        <v>146567.35848509363</v>
      </c>
      <c r="E31" s="6">
        <f>IFERROR(Calculations!G31,"")</f>
        <v>10259.715093956554</v>
      </c>
      <c r="F31" s="6">
        <f>IFERROR(Calculations!H31,"")</f>
        <v>8319.2434867031134</v>
      </c>
      <c r="G31" s="6">
        <f>IFERROR(Calculations!I31,"")</f>
        <v>0</v>
      </c>
      <c r="H31" s="6">
        <f>IFERROR(Calculations!J31,"")</f>
        <v>0</v>
      </c>
      <c r="I31" s="6">
        <f>IFERROR(Calculations!K31,"")</f>
        <v>165146.3170657533</v>
      </c>
    </row>
    <row r="32" spans="2:9" ht="18" customHeight="1" x14ac:dyDescent="0.5">
      <c r="B32" s="5">
        <f>IFERROR(Calculations!B32,"")</f>
        <v>40</v>
      </c>
      <c r="C32" s="6">
        <f>IFERROR(Calculations!C32,"")</f>
        <v>85688.207913042061</v>
      </c>
      <c r="D32" s="6">
        <f>IFERROR(Calculations!F32,"")</f>
        <v>165146.3170657533</v>
      </c>
      <c r="E32" s="6">
        <f>IFERROR(Calculations!G32,"")</f>
        <v>11560.242194602732</v>
      </c>
      <c r="F32" s="6">
        <f>IFERROR(Calculations!H32,"")</f>
        <v>8568.8207913042061</v>
      </c>
      <c r="G32" s="6">
        <f>IFERROR(Calculations!I32,"")</f>
        <v>0</v>
      </c>
      <c r="H32" s="6">
        <f>IFERROR(Calculations!J32,"")</f>
        <v>0</v>
      </c>
      <c r="I32" s="6">
        <f>IFERROR(Calculations!K32,"")</f>
        <v>185275.38005166024</v>
      </c>
    </row>
    <row r="33" spans="2:9" ht="18" customHeight="1" x14ac:dyDescent="0.5">
      <c r="B33" s="5">
        <f>IFERROR(Calculations!B33,"")</f>
        <v>41</v>
      </c>
      <c r="C33" s="6">
        <f>IFERROR(Calculations!C33,"")</f>
        <v>88258.854150433326</v>
      </c>
      <c r="D33" s="6">
        <f>IFERROR(Calculations!F33,"")</f>
        <v>185275.38005166024</v>
      </c>
      <c r="E33" s="6">
        <f>IFERROR(Calculations!G33,"")</f>
        <v>12969.276603616217</v>
      </c>
      <c r="F33" s="6">
        <f>IFERROR(Calculations!H33,"")</f>
        <v>8825.8854150433326</v>
      </c>
      <c r="G33" s="6">
        <f>IFERROR(Calculations!I33,"")</f>
        <v>0</v>
      </c>
      <c r="H33" s="6">
        <f>IFERROR(Calculations!J33,"")</f>
        <v>0</v>
      </c>
      <c r="I33" s="6">
        <f>IFERROR(Calculations!K33,"")</f>
        <v>207070.54207031979</v>
      </c>
    </row>
    <row r="34" spans="2:9" ht="18" customHeight="1" x14ac:dyDescent="0.5">
      <c r="B34" s="5">
        <f>IFERROR(Calculations!B34,"")</f>
        <v>42</v>
      </c>
      <c r="C34" s="6">
        <f>IFERROR(Calculations!C34,"")</f>
        <v>90906.619774946332</v>
      </c>
      <c r="D34" s="6">
        <f>IFERROR(Calculations!F34,"")</f>
        <v>207070.54207031979</v>
      </c>
      <c r="E34" s="6">
        <f>IFERROR(Calculations!G34,"")</f>
        <v>14494.937944922387</v>
      </c>
      <c r="F34" s="6">
        <f>IFERROR(Calculations!H34,"")</f>
        <v>9090.6619774946321</v>
      </c>
      <c r="G34" s="6">
        <f>IFERROR(Calculations!I34,"")</f>
        <v>0</v>
      </c>
      <c r="H34" s="6">
        <f>IFERROR(Calculations!J34,"")</f>
        <v>0</v>
      </c>
      <c r="I34" s="6">
        <f>IFERROR(Calculations!K34,"")</f>
        <v>230656.14199273681</v>
      </c>
    </row>
    <row r="35" spans="2:9" ht="18" customHeight="1" x14ac:dyDescent="0.5">
      <c r="B35" s="5">
        <f>IFERROR(Calculations!B35,"")</f>
        <v>43</v>
      </c>
      <c r="C35" s="6">
        <f>IFERROR(Calculations!C35,"")</f>
        <v>93633.818368194727</v>
      </c>
      <c r="D35" s="6">
        <f>IFERROR(Calculations!F35,"")</f>
        <v>230656.14199273681</v>
      </c>
      <c r="E35" s="6">
        <f>IFERROR(Calculations!G35,"")</f>
        <v>16145.929939491578</v>
      </c>
      <c r="F35" s="6">
        <f>IFERROR(Calculations!H35,"")</f>
        <v>9363.3818368194716</v>
      </c>
      <c r="G35" s="6">
        <f>IFERROR(Calculations!I35,"")</f>
        <v>0</v>
      </c>
      <c r="H35" s="6">
        <f>IFERROR(Calculations!J35,"")</f>
        <v>0</v>
      </c>
      <c r="I35" s="6">
        <f>IFERROR(Calculations!K35,"")</f>
        <v>256165.45376904786</v>
      </c>
    </row>
    <row r="36" spans="2:9" ht="18" customHeight="1" x14ac:dyDescent="0.5">
      <c r="B36" s="5">
        <f>IFERROR(Calculations!B36,"")</f>
        <v>44</v>
      </c>
      <c r="C36" s="6">
        <f>IFERROR(Calculations!C36,"")</f>
        <v>96442.832919240565</v>
      </c>
      <c r="D36" s="6">
        <f>IFERROR(Calculations!F36,"")</f>
        <v>256165.45376904786</v>
      </c>
      <c r="E36" s="6">
        <f>IFERROR(Calculations!G36,"")</f>
        <v>17931.581763833354</v>
      </c>
      <c r="F36" s="6">
        <f>IFERROR(Calculations!H36,"")</f>
        <v>9644.2832919240554</v>
      </c>
      <c r="G36" s="6">
        <f>IFERROR(Calculations!I36,"")</f>
        <v>0</v>
      </c>
      <c r="H36" s="6">
        <f>IFERROR(Calculations!J36,"")</f>
        <v>0</v>
      </c>
      <c r="I36" s="6">
        <f>IFERROR(Calculations!K36,"")</f>
        <v>283741.31882480526</v>
      </c>
    </row>
    <row r="37" spans="2:9" ht="18" customHeight="1" x14ac:dyDescent="0.5">
      <c r="B37" s="5">
        <f>IFERROR(Calculations!B37,"")</f>
        <v>45</v>
      </c>
      <c r="C37" s="6">
        <f>IFERROR(Calculations!C37,"")</f>
        <v>99336.117906817788</v>
      </c>
      <c r="D37" s="6">
        <f>IFERROR(Calculations!F37,"")</f>
        <v>283741.31882480526</v>
      </c>
      <c r="E37" s="6">
        <f>IFERROR(Calculations!G37,"")</f>
        <v>19861.892317736369</v>
      </c>
      <c r="F37" s="6">
        <f>IFERROR(Calculations!H37,"")</f>
        <v>9933.6117906817763</v>
      </c>
      <c r="G37" s="6">
        <f>IFERROR(Calculations!I37,"")</f>
        <v>0</v>
      </c>
      <c r="H37" s="6">
        <f>IFERROR(Calculations!J37,"")</f>
        <v>0</v>
      </c>
      <c r="I37" s="6">
        <f>IFERROR(Calculations!K37,"")</f>
        <v>313536.82293322339</v>
      </c>
    </row>
    <row r="38" spans="2:9" ht="18" customHeight="1" x14ac:dyDescent="0.5">
      <c r="B38" s="5">
        <f>IFERROR(Calculations!B38,"")</f>
        <v>46</v>
      </c>
      <c r="C38" s="6">
        <f>IFERROR(Calculations!C38,"")</f>
        <v>102316.20144402233</v>
      </c>
      <c r="D38" s="6">
        <f>IFERROR(Calculations!F38,"")</f>
        <v>313536.82293322339</v>
      </c>
      <c r="E38" s="6">
        <f>IFERROR(Calculations!G38,"")</f>
        <v>21947.577605325638</v>
      </c>
      <c r="F38" s="6">
        <f>IFERROR(Calculations!H38,"")</f>
        <v>10231.62014440223</v>
      </c>
      <c r="G38" s="6">
        <f>IFERROR(Calculations!I38,"")</f>
        <v>0</v>
      </c>
      <c r="H38" s="6">
        <f>IFERROR(Calculations!J38,"")</f>
        <v>0</v>
      </c>
      <c r="I38" s="6">
        <f>IFERROR(Calculations!K38,"")</f>
        <v>345716.0206829512</v>
      </c>
    </row>
    <row r="39" spans="2:9" ht="18" customHeight="1" x14ac:dyDescent="0.5">
      <c r="B39" s="5">
        <f>IFERROR(Calculations!B39,"")</f>
        <v>47</v>
      </c>
      <c r="C39" s="6">
        <f>IFERROR(Calculations!C39,"")</f>
        <v>105385.68748734299</v>
      </c>
      <c r="D39" s="6">
        <f>IFERROR(Calculations!F39,"")</f>
        <v>345716.0206829512</v>
      </c>
      <c r="E39" s="6">
        <f>IFERROR(Calculations!G39,"")</f>
        <v>24200.121447806585</v>
      </c>
      <c r="F39" s="6">
        <f>IFERROR(Calculations!H39,"")</f>
        <v>10538.568748734297</v>
      </c>
      <c r="G39" s="6">
        <f>IFERROR(Calculations!I39,"")</f>
        <v>0</v>
      </c>
      <c r="H39" s="6">
        <f>IFERROR(Calculations!J39,"")</f>
        <v>0</v>
      </c>
      <c r="I39" s="6">
        <f>IFERROR(Calculations!K39,"")</f>
        <v>380454.71087949211</v>
      </c>
    </row>
    <row r="40" spans="2:9" ht="18" customHeight="1" x14ac:dyDescent="0.5">
      <c r="B40" s="5">
        <f>IFERROR(Calculations!B40,"")</f>
        <v>48</v>
      </c>
      <c r="C40" s="6">
        <f>IFERROR(Calculations!C40,"")</f>
        <v>108547.25811196328</v>
      </c>
      <c r="D40" s="6">
        <f>IFERROR(Calculations!F40,"")</f>
        <v>380454.71087949211</v>
      </c>
      <c r="E40" s="6">
        <f>IFERROR(Calculations!G40,"")</f>
        <v>26631.829761564451</v>
      </c>
      <c r="F40" s="6">
        <f>IFERROR(Calculations!H40,"")</f>
        <v>10854.725811196326</v>
      </c>
      <c r="G40" s="6">
        <f>IFERROR(Calculations!I40,"")</f>
        <v>0</v>
      </c>
      <c r="H40" s="6">
        <f>IFERROR(Calculations!J40,"")</f>
        <v>0</v>
      </c>
      <c r="I40" s="6">
        <f>IFERROR(Calculations!K40,"")</f>
        <v>417941.26645225286</v>
      </c>
    </row>
    <row r="41" spans="2:9" ht="18" customHeight="1" x14ac:dyDescent="0.5">
      <c r="B41" s="5">
        <f>IFERROR(Calculations!B41,"")</f>
        <v>49</v>
      </c>
      <c r="C41" s="6">
        <f>IFERROR(Calculations!C41,"")</f>
        <v>111803.67585532217</v>
      </c>
      <c r="D41" s="6">
        <f>IFERROR(Calculations!F41,"")</f>
        <v>417941.26645225286</v>
      </c>
      <c r="E41" s="6">
        <f>IFERROR(Calculations!G41,"")</f>
        <v>29255.888651657704</v>
      </c>
      <c r="F41" s="6">
        <f>IFERROR(Calculations!H41,"")</f>
        <v>11180.367585532214</v>
      </c>
      <c r="G41" s="6">
        <f>IFERROR(Calculations!I41,"")</f>
        <v>0</v>
      </c>
      <c r="H41" s="6">
        <f>IFERROR(Calculations!J41,"")</f>
        <v>0</v>
      </c>
      <c r="I41" s="6">
        <f>IFERROR(Calculations!K41,"")</f>
        <v>458377.52268944279</v>
      </c>
    </row>
    <row r="42" spans="2:9" ht="18" customHeight="1" x14ac:dyDescent="0.5">
      <c r="B42" s="5">
        <f>IFERROR(Calculations!B42,"")</f>
        <v>50</v>
      </c>
      <c r="C42" s="6">
        <f>IFERROR(Calculations!C42,"")</f>
        <v>115157.78613098184</v>
      </c>
      <c r="D42" s="6">
        <f>IFERROR(Calculations!F42,"")</f>
        <v>458377.52268944279</v>
      </c>
      <c r="E42" s="6">
        <f>IFERROR(Calculations!G42,"")</f>
        <v>32086.426588260998</v>
      </c>
      <c r="F42" s="6">
        <f>IFERROR(Calculations!H42,"")</f>
        <v>11515.77861309818</v>
      </c>
      <c r="G42" s="6">
        <f>IFERROR(Calculations!I42,"")</f>
        <v>0</v>
      </c>
      <c r="H42" s="6">
        <f>IFERROR(Calculations!J42,"")</f>
        <v>0</v>
      </c>
      <c r="I42" s="6">
        <f>IFERROR(Calculations!K42,"")</f>
        <v>501979.72789080197</v>
      </c>
    </row>
    <row r="43" spans="2:9" ht="18" customHeight="1" x14ac:dyDescent="0.5">
      <c r="B43" s="5">
        <f>IFERROR(Calculations!B43,"")</f>
        <v>51</v>
      </c>
      <c r="C43" s="6">
        <f>IFERROR(Calculations!C43,"")</f>
        <v>118612.51971491129</v>
      </c>
      <c r="D43" s="6">
        <f>IFERROR(Calculations!F43,"")</f>
        <v>501979.72789080197</v>
      </c>
      <c r="E43" s="6">
        <f>IFERROR(Calculations!G43,"")</f>
        <v>35138.58095235614</v>
      </c>
      <c r="F43" s="6">
        <f>IFERROR(Calculations!H43,"")</f>
        <v>11861.251971491125</v>
      </c>
      <c r="G43" s="6">
        <f>IFERROR(Calculations!I43,"")</f>
        <v>0</v>
      </c>
      <c r="H43" s="6">
        <f>IFERROR(Calculations!J43,"")</f>
        <v>0</v>
      </c>
      <c r="I43" s="6">
        <f>IFERROR(Calculations!K43,"")</f>
        <v>548979.56081464922</v>
      </c>
    </row>
    <row r="44" spans="2:9" ht="18" customHeight="1" x14ac:dyDescent="0.5">
      <c r="B44" s="5">
        <f>IFERROR(Calculations!B44,"")</f>
        <v>52</v>
      </c>
      <c r="C44" s="6">
        <f>IFERROR(Calculations!C44,"")</f>
        <v>122170.89530635864</v>
      </c>
      <c r="D44" s="6">
        <f>IFERROR(Calculations!F44,"")</f>
        <v>548979.56081464922</v>
      </c>
      <c r="E44" s="6">
        <f>IFERROR(Calculations!G44,"")</f>
        <v>38428.569257025447</v>
      </c>
      <c r="F44" s="6">
        <f>IFERROR(Calculations!H44,"")</f>
        <v>12217.089530635858</v>
      </c>
      <c r="G44" s="6">
        <f>IFERROR(Calculations!I44,"")</f>
        <v>0</v>
      </c>
      <c r="H44" s="6">
        <f>IFERROR(Calculations!J44,"")</f>
        <v>0</v>
      </c>
      <c r="I44" s="6">
        <f>IFERROR(Calculations!K44,"")</f>
        <v>599625.21960231056</v>
      </c>
    </row>
    <row r="45" spans="2:9" ht="18" customHeight="1" x14ac:dyDescent="0.5">
      <c r="B45" s="5">
        <f>IFERROR(Calculations!B45,"")</f>
        <v>53</v>
      </c>
      <c r="C45" s="6">
        <f>IFERROR(Calculations!C45,"")</f>
        <v>125836.0221655494</v>
      </c>
      <c r="D45" s="6">
        <f>IFERROR(Calculations!F45,"")</f>
        <v>599625.21960231056</v>
      </c>
      <c r="E45" s="6">
        <f>IFERROR(Calculations!G45,"")</f>
        <v>41973.765372161746</v>
      </c>
      <c r="F45" s="6">
        <f>IFERROR(Calculations!H45,"")</f>
        <v>12583.602216554933</v>
      </c>
      <c r="G45" s="6">
        <f>IFERROR(Calculations!I45,"")</f>
        <v>0</v>
      </c>
      <c r="H45" s="6">
        <f>IFERROR(Calculations!J45,"")</f>
        <v>0</v>
      </c>
      <c r="I45" s="6">
        <f>IFERROR(Calculations!K45,"")</f>
        <v>654182.58719102724</v>
      </c>
    </row>
    <row r="46" spans="2:9" ht="18" customHeight="1" x14ac:dyDescent="0.5">
      <c r="B46" s="5">
        <f>IFERROR(Calculations!B46,"")</f>
        <v>54</v>
      </c>
      <c r="C46" s="6">
        <f>IFERROR(Calculations!C46,"")</f>
        <v>129611.10283051588</v>
      </c>
      <c r="D46" s="6">
        <f>IFERROR(Calculations!F46,"")</f>
        <v>654182.58719102724</v>
      </c>
      <c r="E46" s="6">
        <f>IFERROR(Calculations!G46,"")</f>
        <v>45792.781103371912</v>
      </c>
      <c r="F46" s="6">
        <f>IFERROR(Calculations!H46,"")</f>
        <v>12961.110283051581</v>
      </c>
      <c r="G46" s="6">
        <f>IFERROR(Calculations!I46,"")</f>
        <v>0</v>
      </c>
      <c r="H46" s="6">
        <f>IFERROR(Calculations!J46,"")</f>
        <v>0</v>
      </c>
      <c r="I46" s="6">
        <f>IFERROR(Calculations!K46,"")</f>
        <v>712936.47857745073</v>
      </c>
    </row>
    <row r="47" spans="2:9" ht="18" customHeight="1" x14ac:dyDescent="0.5">
      <c r="B47" s="5">
        <f>IFERROR(Calculations!B47,"")</f>
        <v>55</v>
      </c>
      <c r="C47" s="6">
        <f>IFERROR(Calculations!C47,"")</f>
        <v>133499.43591543136</v>
      </c>
      <c r="D47" s="6">
        <f>IFERROR(Calculations!F47,"")</f>
        <v>712936.47857745073</v>
      </c>
      <c r="E47" s="6">
        <f>IFERROR(Calculations!G47,"")</f>
        <v>49905.553500421556</v>
      </c>
      <c r="F47" s="6">
        <f>IFERROR(Calculations!H47,"")</f>
        <v>13349.943591543128</v>
      </c>
      <c r="G47" s="6">
        <f>IFERROR(Calculations!I47,"")</f>
        <v>0</v>
      </c>
      <c r="H47" s="6">
        <f>IFERROR(Calculations!J47,"")</f>
        <v>0</v>
      </c>
      <c r="I47" s="6">
        <f>IFERROR(Calculations!K47,"")</f>
        <v>776191.97566941543</v>
      </c>
    </row>
    <row r="48" spans="2:9" ht="18" customHeight="1" x14ac:dyDescent="0.5">
      <c r="B48" s="5">
        <f>IFERROR(Calculations!B48,"")</f>
        <v>56</v>
      </c>
      <c r="C48" s="6">
        <f>IFERROR(Calculations!C48,"")</f>
        <v>137504.41899289429</v>
      </c>
      <c r="D48" s="6">
        <f>IFERROR(Calculations!F48,"")</f>
        <v>776191.97566941543</v>
      </c>
      <c r="E48" s="6">
        <f>IFERROR(Calculations!G48,"")</f>
        <v>54333.438296859087</v>
      </c>
      <c r="F48" s="6">
        <f>IFERROR(Calculations!H48,"")</f>
        <v>13750.441899289421</v>
      </c>
      <c r="G48" s="6">
        <f>IFERROR(Calculations!I48,"")</f>
        <v>0</v>
      </c>
      <c r="H48" s="6">
        <f>IFERROR(Calculations!J48,"")</f>
        <v>0</v>
      </c>
      <c r="I48" s="6">
        <f>IFERROR(Calculations!K48,"")</f>
        <v>844275.85586556385</v>
      </c>
    </row>
    <row r="49" spans="2:9" ht="18" customHeight="1" x14ac:dyDescent="0.5">
      <c r="B49" s="5">
        <f>IFERROR(Calculations!B49,"")</f>
        <v>57</v>
      </c>
      <c r="C49" s="6">
        <f>IFERROR(Calculations!C49,"")</f>
        <v>141629.55156268112</v>
      </c>
      <c r="D49" s="6">
        <f>IFERROR(Calculations!F49,"")</f>
        <v>844275.85586556385</v>
      </c>
      <c r="E49" s="6">
        <f>IFERROR(Calculations!G49,"")</f>
        <v>59099.309910589473</v>
      </c>
      <c r="F49" s="6">
        <f>IFERROR(Calculations!H49,"")</f>
        <v>14162.955156268103</v>
      </c>
      <c r="G49" s="6">
        <f>IFERROR(Calculations!I49,"")</f>
        <v>0</v>
      </c>
      <c r="H49" s="6">
        <f>IFERROR(Calculations!J49,"")</f>
        <v>0</v>
      </c>
      <c r="I49" s="6">
        <f>IFERROR(Calculations!K49,"")</f>
        <v>917538.12093242141</v>
      </c>
    </row>
    <row r="50" spans="2:9" ht="18" customHeight="1" x14ac:dyDescent="0.5">
      <c r="B50" s="5">
        <f>IFERROR(Calculations!B50,"")</f>
        <v>58</v>
      </c>
      <c r="C50" s="6">
        <f>IFERROR(Calculations!C50,"")</f>
        <v>145878.43810956157</v>
      </c>
      <c r="D50" s="6">
        <f>IFERROR(Calculations!F50,"")</f>
        <v>917538.12093242141</v>
      </c>
      <c r="E50" s="6">
        <f>IFERROR(Calculations!G50,"")</f>
        <v>64227.668465269504</v>
      </c>
      <c r="F50" s="6">
        <f>IFERROR(Calculations!H50,"")</f>
        <v>14587.843810956147</v>
      </c>
      <c r="G50" s="6">
        <f>IFERROR(Calculations!I50,"")</f>
        <v>0</v>
      </c>
      <c r="H50" s="6">
        <f>IFERROR(Calculations!J50,"")</f>
        <v>0</v>
      </c>
      <c r="I50" s="6">
        <f>IFERROR(Calculations!K50,"")</f>
        <v>996353.63320864702</v>
      </c>
    </row>
    <row r="51" spans="2:9" ht="18" customHeight="1" x14ac:dyDescent="0.5">
      <c r="B51" s="5">
        <f>IFERROR(Calculations!B51,"")</f>
        <v>59</v>
      </c>
      <c r="C51" s="6">
        <f>IFERROR(Calculations!C51,"")</f>
        <v>150254.7912528484</v>
      </c>
      <c r="D51" s="6">
        <f>IFERROR(Calculations!F51,"")</f>
        <v>996353.63320864702</v>
      </c>
      <c r="E51" s="6">
        <f>IFERROR(Calculations!G51,"")</f>
        <v>69744.754324605296</v>
      </c>
      <c r="F51" s="6">
        <f>IFERROR(Calculations!H51,"")</f>
        <v>15025.479125284832</v>
      </c>
      <c r="G51" s="6">
        <f>IFERROR(Calculations!I51,"")</f>
        <v>0</v>
      </c>
      <c r="H51" s="6">
        <f>IFERROR(Calculations!J51,"")</f>
        <v>0</v>
      </c>
      <c r="I51" s="6">
        <f>IFERROR(Calculations!K51,"")</f>
        <v>1081123.8666585372</v>
      </c>
    </row>
    <row r="52" spans="2:9" ht="18" customHeight="1" x14ac:dyDescent="0.5">
      <c r="B52" s="5">
        <f>IFERROR(Calculations!B52,"")</f>
        <v>60</v>
      </c>
      <c r="C52" s="6">
        <f>IFERROR(Calculations!C52,"")</f>
        <v>154762.43499043386</v>
      </c>
      <c r="D52" s="6">
        <f>IFERROR(Calculations!F52,"")</f>
        <v>1081123.8666585372</v>
      </c>
      <c r="E52" s="6">
        <f>IFERROR(Calculations!G52,"")</f>
        <v>75678.670666097605</v>
      </c>
      <c r="F52" s="6">
        <f>IFERROR(Calculations!H52,"")</f>
        <v>15476.243499043376</v>
      </c>
      <c r="G52" s="6">
        <f>IFERROR(Calculations!I52,"")</f>
        <v>0</v>
      </c>
      <c r="H52" s="6">
        <f>IFERROR(Calculations!J52,"")</f>
        <v>0</v>
      </c>
      <c r="I52" s="6">
        <f>IFERROR(Calculations!K52,"")</f>
        <v>1172278.7808236782</v>
      </c>
    </row>
    <row r="53" spans="2:9" ht="18" customHeight="1" x14ac:dyDescent="0.5">
      <c r="B53" s="5">
        <f>IFERROR(Calculations!B53,"")</f>
        <v>61</v>
      </c>
      <c r="C53" s="6">
        <f>IFERROR(Calculations!C53,"")</f>
        <v>159405.30804014686</v>
      </c>
      <c r="D53" s="6">
        <f>IFERROR(Calculations!F53,"")</f>
        <v>1172278.7808236782</v>
      </c>
      <c r="E53" s="6">
        <f>IFERROR(Calculations!G53,"")</f>
        <v>82059.514657657492</v>
      </c>
      <c r="F53" s="6">
        <f>IFERROR(Calculations!H53,"")</f>
        <v>15940.530804014677</v>
      </c>
      <c r="G53" s="6">
        <f>IFERROR(Calculations!I53,"")</f>
        <v>0</v>
      </c>
      <c r="H53" s="6">
        <f>IFERROR(Calculations!J53,"")</f>
        <v>0</v>
      </c>
      <c r="I53" s="6">
        <f>IFERROR(Calculations!K53,"")</f>
        <v>1270278.8262853506</v>
      </c>
    </row>
    <row r="54" spans="2:9" ht="18" customHeight="1" x14ac:dyDescent="0.5">
      <c r="B54" s="5">
        <f>IFERROR(Calculations!B54,"")</f>
        <v>62</v>
      </c>
      <c r="C54" s="6">
        <f>IFERROR(Calculations!C54,"")</f>
        <v>164187.46728135127</v>
      </c>
      <c r="D54" s="6">
        <f>IFERROR(Calculations!F54,"")</f>
        <v>1270278.8262853506</v>
      </c>
      <c r="E54" s="6">
        <f>IFERROR(Calculations!G54,"")</f>
        <v>88919.517839974549</v>
      </c>
      <c r="F54" s="6">
        <f>IFERROR(Calculations!H54,"")</f>
        <v>16418.746728135116</v>
      </c>
      <c r="G54" s="6">
        <f>IFERROR(Calculations!I54,"")</f>
        <v>0</v>
      </c>
      <c r="H54" s="6">
        <f>IFERROR(Calculations!J54,"")</f>
        <v>0</v>
      </c>
      <c r="I54" s="6">
        <f>IFERROR(Calculations!K54,"")</f>
        <v>1375617.0908534601</v>
      </c>
    </row>
    <row r="55" spans="2:9" ht="18" customHeight="1" x14ac:dyDescent="0.5">
      <c r="B55" s="5">
        <f>IFERROR(Calculations!B55,"")</f>
        <v>63</v>
      </c>
      <c r="C55" s="6">
        <f>IFERROR(Calculations!C55,"")</f>
        <v>169113.09129979182</v>
      </c>
      <c r="D55" s="6">
        <f>IFERROR(Calculations!F55,"")</f>
        <v>1375617.0908534601</v>
      </c>
      <c r="E55" s="6">
        <f>IFERROR(Calculations!G55,"")</f>
        <v>96293.196359742215</v>
      </c>
      <c r="F55" s="6">
        <f>IFERROR(Calculations!H55,"")</f>
        <v>16911.30912997917</v>
      </c>
      <c r="G55" s="6">
        <f>IFERROR(Calculations!I55,"")</f>
        <v>0</v>
      </c>
      <c r="H55" s="6">
        <f>IFERROR(Calculations!J55,"")</f>
        <v>0</v>
      </c>
      <c r="I55" s="6">
        <f>IFERROR(Calculations!K55,"")</f>
        <v>1488821.5963431816</v>
      </c>
    </row>
    <row r="56" spans="2:9" ht="18" customHeight="1" x14ac:dyDescent="0.5">
      <c r="B56" s="5">
        <f>IFERROR(Calculations!B56,"")</f>
        <v>64</v>
      </c>
      <c r="C56" s="6">
        <f>IFERROR(Calculations!C56,"")</f>
        <v>174186.48403878557</v>
      </c>
      <c r="D56" s="6">
        <f>IFERROR(Calculations!F56,"")</f>
        <v>1488821.5963431816</v>
      </c>
      <c r="E56" s="6">
        <f>IFERROR(Calculations!G56,"")</f>
        <v>104217.51174402272</v>
      </c>
      <c r="F56" s="6">
        <f>IFERROR(Calculations!H56,"")</f>
        <v>17418.648403878546</v>
      </c>
      <c r="G56" s="6">
        <f>IFERROR(Calculations!I56,"")</f>
        <v>0</v>
      </c>
      <c r="H56" s="6">
        <f>IFERROR(Calculations!J56,"")</f>
        <v>0</v>
      </c>
      <c r="I56" s="6">
        <f>IFERROR(Calculations!K56,"")</f>
        <v>1610457.756491083</v>
      </c>
    </row>
    <row r="57" spans="2:9" ht="18" customHeight="1" x14ac:dyDescent="0.5">
      <c r="B57" s="5">
        <f>IFERROR(Calculations!B57,"")</f>
        <v>65</v>
      </c>
      <c r="C57" s="6">
        <f>IFERROR(Calculations!C57,"")</f>
        <v>0</v>
      </c>
      <c r="D57" s="6">
        <f>IFERROR(Calculations!F57,"")</f>
        <v>1610457.756491083</v>
      </c>
      <c r="E57" s="6">
        <f>IFERROR(Calculations!G57,"")</f>
        <v>80522.887824554156</v>
      </c>
      <c r="F57" s="6">
        <f>IFERROR(Calculations!H57,"")</f>
        <v>0</v>
      </c>
      <c r="G57" s="6">
        <f>IFERROR(Calculations!I57,"")</f>
        <v>125588.45499196427</v>
      </c>
      <c r="H57" s="6">
        <f>IFERROR(Calculations!J57,"")</f>
        <v>0</v>
      </c>
      <c r="I57" s="6">
        <f>IFERROR(Calculations!K57,"")</f>
        <v>1565392.189323673</v>
      </c>
    </row>
    <row r="58" spans="2:9" ht="18" customHeight="1" x14ac:dyDescent="0.5">
      <c r="B58" s="5">
        <f>IFERROR(Calculations!B58,"")</f>
        <v>66</v>
      </c>
      <c r="C58" s="6">
        <f>IFERROR(Calculations!C58,"")</f>
        <v>0</v>
      </c>
      <c r="D58" s="6">
        <f>IFERROR(Calculations!F58,"")</f>
        <v>1565392.189323673</v>
      </c>
      <c r="E58" s="6">
        <f>IFERROR(Calculations!G58,"")</f>
        <v>78269.609466183654</v>
      </c>
      <c r="F58" s="6">
        <f>IFERROR(Calculations!H58,"")</f>
        <v>0</v>
      </c>
      <c r="G58" s="6">
        <f>IFERROR(Calculations!I58,"")</f>
        <v>129356.10864172321</v>
      </c>
      <c r="H58" s="6">
        <f>IFERROR(Calculations!J58,"")</f>
        <v>0</v>
      </c>
      <c r="I58" s="6">
        <f>IFERROR(Calculations!K58,"")</f>
        <v>1514305.6901481336</v>
      </c>
    </row>
    <row r="59" spans="2:9" ht="18" customHeight="1" x14ac:dyDescent="0.5">
      <c r="B59" s="5">
        <f>IFERROR(Calculations!B59,"")</f>
        <v>67</v>
      </c>
      <c r="C59" s="6">
        <f>IFERROR(Calculations!C59,"")</f>
        <v>0</v>
      </c>
      <c r="D59" s="6">
        <f>IFERROR(Calculations!F59,"")</f>
        <v>1514305.6901481336</v>
      </c>
      <c r="E59" s="6">
        <f>IFERROR(Calculations!G59,"")</f>
        <v>75715.284507406686</v>
      </c>
      <c r="F59" s="6">
        <f>IFERROR(Calculations!H59,"")</f>
        <v>0</v>
      </c>
      <c r="G59" s="6">
        <f>IFERROR(Calculations!I59,"")</f>
        <v>133236.7919009749</v>
      </c>
      <c r="H59" s="6">
        <f>IFERROR(Calculations!J59,"")</f>
        <v>0</v>
      </c>
      <c r="I59" s="6">
        <f>IFERROR(Calculations!K59,"")</f>
        <v>1456784.1827545653</v>
      </c>
    </row>
    <row r="60" spans="2:9" ht="18" customHeight="1" x14ac:dyDescent="0.5">
      <c r="B60" s="5">
        <f>IFERROR(Calculations!B60,"")</f>
        <v>68</v>
      </c>
      <c r="C60" s="6">
        <f>IFERROR(Calculations!C60,"")</f>
        <v>0</v>
      </c>
      <c r="D60" s="6">
        <f>IFERROR(Calculations!F60,"")</f>
        <v>1456784.1827545653</v>
      </c>
      <c r="E60" s="6">
        <f>IFERROR(Calculations!G60,"")</f>
        <v>72839.209137728263</v>
      </c>
      <c r="F60" s="6">
        <f>IFERROR(Calculations!H60,"")</f>
        <v>0</v>
      </c>
      <c r="G60" s="6">
        <f>IFERROR(Calculations!I60,"")</f>
        <v>137233.89565800416</v>
      </c>
      <c r="H60" s="6">
        <f>IFERROR(Calculations!J60,"")</f>
        <v>0</v>
      </c>
      <c r="I60" s="6">
        <f>IFERROR(Calculations!K60,"")</f>
        <v>1392389.4962342894</v>
      </c>
    </row>
    <row r="61" spans="2:9" ht="18" customHeight="1" x14ac:dyDescent="0.5">
      <c r="B61" s="5">
        <f>IFERROR(Calculations!B61,"")</f>
        <v>69</v>
      </c>
      <c r="C61" s="6">
        <f>IFERROR(Calculations!C61,"")</f>
        <v>0</v>
      </c>
      <c r="D61" s="6">
        <f>IFERROR(Calculations!F61,"")</f>
        <v>1392389.4962342894</v>
      </c>
      <c r="E61" s="6">
        <f>IFERROR(Calculations!G61,"")</f>
        <v>69619.474811714477</v>
      </c>
      <c r="F61" s="6">
        <f>IFERROR(Calculations!H61,"")</f>
        <v>0</v>
      </c>
      <c r="G61" s="6">
        <f>IFERROR(Calculations!I61,"")</f>
        <v>141350.91252774425</v>
      </c>
      <c r="H61" s="6">
        <f>IFERROR(Calculations!J61,"")</f>
        <v>0</v>
      </c>
      <c r="I61" s="6">
        <f>IFERROR(Calculations!K61,"")</f>
        <v>1320658.0585182596</v>
      </c>
    </row>
    <row r="62" spans="2:9" ht="18" customHeight="1" x14ac:dyDescent="0.5">
      <c r="B62" s="5">
        <f>IFERROR(Calculations!B62,"")</f>
        <v>70</v>
      </c>
      <c r="C62" s="6">
        <f>IFERROR(Calculations!C62,"")</f>
        <v>0</v>
      </c>
      <c r="D62" s="6">
        <f>IFERROR(Calculations!F62,"")</f>
        <v>1320658.0585182596</v>
      </c>
      <c r="E62" s="6">
        <f>IFERROR(Calculations!G62,"")</f>
        <v>66032.902925912975</v>
      </c>
      <c r="F62" s="6">
        <f>IFERROR(Calculations!H62,"")</f>
        <v>0</v>
      </c>
      <c r="G62" s="6">
        <f>IFERROR(Calculations!I62,"")</f>
        <v>145591.4399035766</v>
      </c>
      <c r="H62" s="6">
        <f>IFERROR(Calculations!J62,"")</f>
        <v>0</v>
      </c>
      <c r="I62" s="6">
        <f>IFERROR(Calculations!K62,"")</f>
        <v>1241099.5215405959</v>
      </c>
    </row>
    <row r="63" spans="2:9" ht="18" customHeight="1" x14ac:dyDescent="0.5">
      <c r="B63" s="5">
        <f>IFERROR(Calculations!B63,"")</f>
        <v>71</v>
      </c>
      <c r="C63" s="6">
        <f>IFERROR(Calculations!C63,"")</f>
        <v>0</v>
      </c>
      <c r="D63" s="6">
        <f>IFERROR(Calculations!F63,"")</f>
        <v>1241099.5215405959</v>
      </c>
      <c r="E63" s="6">
        <f>IFERROR(Calculations!G63,"")</f>
        <v>62054.976077029802</v>
      </c>
      <c r="F63" s="6">
        <f>IFERROR(Calculations!H63,"")</f>
        <v>0</v>
      </c>
      <c r="G63" s="6">
        <f>IFERROR(Calculations!I63,"")</f>
        <v>149959.18310068388</v>
      </c>
      <c r="H63" s="6">
        <f>IFERROR(Calculations!J63,"")</f>
        <v>0</v>
      </c>
      <c r="I63" s="6">
        <f>IFERROR(Calculations!K63,"")</f>
        <v>1153195.3145169418</v>
      </c>
    </row>
    <row r="64" spans="2:9" ht="18" customHeight="1" x14ac:dyDescent="0.5">
      <c r="B64" s="5">
        <f>IFERROR(Calculations!B64,"")</f>
        <v>72</v>
      </c>
      <c r="C64" s="6">
        <f>IFERROR(Calculations!C64,"")</f>
        <v>0</v>
      </c>
      <c r="D64" s="6">
        <f>IFERROR(Calculations!F64,"")</f>
        <v>1153195.3145169418</v>
      </c>
      <c r="E64" s="6">
        <f>IFERROR(Calculations!G64,"")</f>
        <v>57659.765725847094</v>
      </c>
      <c r="F64" s="6">
        <f>IFERROR(Calculations!H64,"")</f>
        <v>0</v>
      </c>
      <c r="G64" s="6">
        <f>IFERROR(Calculations!I64,"")</f>
        <v>154457.95859370442</v>
      </c>
      <c r="H64" s="6">
        <f>IFERROR(Calculations!J64,"")</f>
        <v>0</v>
      </c>
      <c r="I64" s="6">
        <f>IFERROR(Calculations!K64,"")</f>
        <v>1056397.1216490844</v>
      </c>
    </row>
    <row r="65" spans="2:9" ht="18" customHeight="1" x14ac:dyDescent="0.5">
      <c r="B65" s="5">
        <f>IFERROR(Calculations!B65,"")</f>
        <v>73</v>
      </c>
      <c r="C65" s="6">
        <f>IFERROR(Calculations!C65,"")</f>
        <v>0</v>
      </c>
      <c r="D65" s="6">
        <f>IFERROR(Calculations!F65,"")</f>
        <v>1056397.1216490844</v>
      </c>
      <c r="E65" s="6">
        <f>IFERROR(Calculations!G65,"")</f>
        <v>52819.856082454222</v>
      </c>
      <c r="F65" s="6">
        <f>IFERROR(Calculations!H65,"")</f>
        <v>0</v>
      </c>
      <c r="G65" s="6">
        <f>IFERROR(Calculations!I65,"")</f>
        <v>159091.69735151556</v>
      </c>
      <c r="H65" s="6">
        <f>IFERROR(Calculations!J65,"")</f>
        <v>0</v>
      </c>
      <c r="I65" s="6">
        <f>IFERROR(Calculations!K65,"")</f>
        <v>950125.28038002318</v>
      </c>
    </row>
    <row r="66" spans="2:9" ht="18" customHeight="1" x14ac:dyDescent="0.5">
      <c r="B66" s="5">
        <f>IFERROR(Calculations!B66,"")</f>
        <v>74</v>
      </c>
      <c r="C66" s="6">
        <f>IFERROR(Calculations!C66,"")</f>
        <v>0</v>
      </c>
      <c r="D66" s="6">
        <f>IFERROR(Calculations!F66,"")</f>
        <v>950125.28038002318</v>
      </c>
      <c r="E66" s="6">
        <f>IFERROR(Calculations!G66,"")</f>
        <v>47506.264019001159</v>
      </c>
      <c r="F66" s="6">
        <f>IFERROR(Calculations!H66,"")</f>
        <v>0</v>
      </c>
      <c r="G66" s="6">
        <f>IFERROR(Calculations!I66,"")</f>
        <v>163864.44827206098</v>
      </c>
      <c r="H66" s="6">
        <f>IFERROR(Calculations!J66,"")</f>
        <v>0</v>
      </c>
      <c r="I66" s="6">
        <f>IFERROR(Calculations!K66,"")</f>
        <v>833767.09612696338</v>
      </c>
    </row>
    <row r="67" spans="2:9" ht="18" customHeight="1" x14ac:dyDescent="0.5">
      <c r="B67" s="5">
        <f>IFERROR(Calculations!B67,"")</f>
        <v>75</v>
      </c>
      <c r="C67" s="6">
        <f>IFERROR(Calculations!C67,"")</f>
        <v>0</v>
      </c>
      <c r="D67" s="6">
        <f>IFERROR(Calculations!F67,"")</f>
        <v>833767.09612696338</v>
      </c>
      <c r="E67" s="6">
        <f>IFERROR(Calculations!G67,"")</f>
        <v>41688.354806348172</v>
      </c>
      <c r="F67" s="6">
        <f>IFERROR(Calculations!H67,"")</f>
        <v>0</v>
      </c>
      <c r="G67" s="6">
        <f>IFERROR(Calculations!I67,"")</f>
        <v>168780.38172022282</v>
      </c>
      <c r="H67" s="6">
        <f>IFERROR(Calculations!J67,"")</f>
        <v>0</v>
      </c>
      <c r="I67" s="6">
        <f>IFERROR(Calculations!K67,"")</f>
        <v>706675.06921308883</v>
      </c>
    </row>
    <row r="68" spans="2:9" ht="18" customHeight="1" x14ac:dyDescent="0.5">
      <c r="B68" s="5">
        <f>IFERROR(Calculations!B68,"")</f>
        <v>76</v>
      </c>
      <c r="C68" s="6">
        <f>IFERROR(Calculations!C68,"")</f>
        <v>0</v>
      </c>
      <c r="D68" s="6">
        <f>IFERROR(Calculations!F68,"")</f>
        <v>706675.06921308883</v>
      </c>
      <c r="E68" s="6">
        <f>IFERROR(Calculations!G68,"")</f>
        <v>35333.753460654443</v>
      </c>
      <c r="F68" s="6">
        <f>IFERROR(Calculations!H68,"")</f>
        <v>0</v>
      </c>
      <c r="G68" s="6">
        <f>IFERROR(Calculations!I68,"")</f>
        <v>173843.79317182951</v>
      </c>
      <c r="H68" s="6">
        <f>IFERROR(Calculations!J68,"")</f>
        <v>0</v>
      </c>
      <c r="I68" s="6">
        <f>IFERROR(Calculations!K68,"")</f>
        <v>568165.0295019137</v>
      </c>
    </row>
    <row r="69" spans="2:9" ht="18" customHeight="1" x14ac:dyDescent="0.5">
      <c r="B69" s="5">
        <f>IFERROR(Calculations!B69,"")</f>
        <v>77</v>
      </c>
      <c r="C69" s="6">
        <f>IFERROR(Calculations!C69,"")</f>
        <v>0</v>
      </c>
      <c r="D69" s="6">
        <f>IFERROR(Calculations!F69,"")</f>
        <v>568165.0295019137</v>
      </c>
      <c r="E69" s="6">
        <f>IFERROR(Calculations!G69,"")</f>
        <v>28408.251475095687</v>
      </c>
      <c r="F69" s="6">
        <f>IFERROR(Calculations!H69,"")</f>
        <v>0</v>
      </c>
      <c r="G69" s="6">
        <f>IFERROR(Calculations!I69,"")</f>
        <v>179059.1069669844</v>
      </c>
      <c r="H69" s="6">
        <f>IFERROR(Calculations!J69,"")</f>
        <v>0</v>
      </c>
      <c r="I69" s="6">
        <f>IFERROR(Calculations!K69,"")</f>
        <v>417514.17401002493</v>
      </c>
    </row>
    <row r="70" spans="2:9" ht="18" customHeight="1" x14ac:dyDescent="0.5">
      <c r="B70" s="5">
        <f>IFERROR(Calculations!B70,"")</f>
        <v>78</v>
      </c>
      <c r="C70" s="6">
        <f>IFERROR(Calculations!C70,"")</f>
        <v>0</v>
      </c>
      <c r="D70" s="6">
        <f>IFERROR(Calculations!F70,"")</f>
        <v>417514.17401002493</v>
      </c>
      <c r="E70" s="6">
        <f>IFERROR(Calculations!G70,"")</f>
        <v>20875.708700501247</v>
      </c>
      <c r="F70" s="6">
        <f>IFERROR(Calculations!H70,"")</f>
        <v>0</v>
      </c>
      <c r="G70" s="6">
        <f>IFERROR(Calculations!I70,"")</f>
        <v>184430.88017599389</v>
      </c>
      <c r="H70" s="6">
        <f>IFERROR(Calculations!J70,"")</f>
        <v>0</v>
      </c>
      <c r="I70" s="6">
        <f>IFERROR(Calculations!K70,"")</f>
        <v>253959.00253453228</v>
      </c>
    </row>
    <row r="71" spans="2:9" ht="18" customHeight="1" x14ac:dyDescent="0.5">
      <c r="B71" s="5">
        <f>IFERROR(Calculations!B71,"")</f>
        <v>79</v>
      </c>
      <c r="C71" s="6">
        <f>IFERROR(Calculations!C71,"")</f>
        <v>0</v>
      </c>
      <c r="D71" s="6">
        <f>IFERROR(Calculations!F71,"")</f>
        <v>253959.00253453228</v>
      </c>
      <c r="E71" s="6">
        <f>IFERROR(Calculations!G71,"")</f>
        <v>12697.950126726615</v>
      </c>
      <c r="F71" s="6">
        <f>IFERROR(Calculations!H71,"")</f>
        <v>0</v>
      </c>
      <c r="G71" s="6">
        <f>IFERROR(Calculations!I71,"")</f>
        <v>189963.80658127373</v>
      </c>
      <c r="H71" s="6">
        <f>IFERROR(Calculations!J71,"")</f>
        <v>0</v>
      </c>
      <c r="I71" s="6">
        <f>IFERROR(Calculations!K71,"")</f>
        <v>76693.146079985134</v>
      </c>
    </row>
    <row r="72" spans="2:9" ht="18" customHeight="1" x14ac:dyDescent="0.5">
      <c r="B72" s="5">
        <f>IFERROR(Calculations!B72,"")</f>
        <v>80</v>
      </c>
      <c r="C72" s="6">
        <f>IFERROR(Calculations!C72,"")</f>
        <v>0</v>
      </c>
      <c r="D72" s="6">
        <f>IFERROR(Calculations!F72,"")</f>
        <v>76693.146079985134</v>
      </c>
      <c r="E72" s="6">
        <f>IFERROR(Calculations!G72,"")</f>
        <v>3834.6573039992568</v>
      </c>
      <c r="F72" s="6">
        <f>IFERROR(Calculations!H72,"")</f>
        <v>0</v>
      </c>
      <c r="G72" s="6">
        <f>IFERROR(Calculations!I72,"")</f>
        <v>195662.72077871196</v>
      </c>
      <c r="H72" s="6">
        <f>IFERROR(Calculations!J72,"")</f>
        <v>0</v>
      </c>
      <c r="I72" s="6">
        <f>IFERROR(Calculations!K72,"")</f>
        <v>-115134.91739472757</v>
      </c>
    </row>
    <row r="73" spans="2:9" ht="18" customHeight="1" x14ac:dyDescent="0.5">
      <c r="B73" s="5">
        <f>IFERROR(Calculations!B73,"")</f>
        <v>81</v>
      </c>
      <c r="C73" s="6">
        <f>IFERROR(Calculations!C73,"")</f>
        <v>0</v>
      </c>
      <c r="D73" s="6">
        <f>IFERROR(Calculations!F73,"")</f>
        <v>-115134.91739472757</v>
      </c>
      <c r="E73" s="6">
        <f>IFERROR(Calculations!G73,"")</f>
        <v>-5756.7458697363791</v>
      </c>
      <c r="F73" s="6">
        <f>IFERROR(Calculations!H73,"")</f>
        <v>0</v>
      </c>
      <c r="G73" s="6">
        <f>IFERROR(Calculations!I73,"")</f>
        <v>201532.60240207327</v>
      </c>
      <c r="H73" s="6">
        <f>IFERROR(Calculations!J73,"")</f>
        <v>0</v>
      </c>
      <c r="I73" s="6">
        <f>IFERROR(Calculations!K73,"")</f>
        <v>-322424.26566653722</v>
      </c>
    </row>
    <row r="74" spans="2:9" ht="18" customHeight="1" x14ac:dyDescent="0.5">
      <c r="B74" s="5">
        <f>IFERROR(Calculations!B74,"")</f>
        <v>82</v>
      </c>
      <c r="C74" s="6">
        <f>IFERROR(Calculations!C74,"")</f>
        <v>0</v>
      </c>
      <c r="D74" s="6">
        <f>IFERROR(Calculations!F74,"")</f>
        <v>-322424.26566653722</v>
      </c>
      <c r="E74" s="6">
        <f>IFERROR(Calculations!G74,"")</f>
        <v>-16121.213283326862</v>
      </c>
      <c r="F74" s="6">
        <f>IFERROR(Calculations!H74,"")</f>
        <v>0</v>
      </c>
      <c r="G74" s="6">
        <f>IFERROR(Calculations!I74,"")</f>
        <v>207578.5804741355</v>
      </c>
      <c r="H74" s="6">
        <f>IFERROR(Calculations!J74,"")</f>
        <v>0</v>
      </c>
      <c r="I74" s="6">
        <f>IFERROR(Calculations!K74,"")</f>
        <v>-546124.05942399963</v>
      </c>
    </row>
    <row r="75" spans="2:9" ht="18" customHeight="1" x14ac:dyDescent="0.5">
      <c r="B75" s="5">
        <f>IFERROR(Calculations!B75,"")</f>
        <v>83</v>
      </c>
      <c r="C75" s="6">
        <f>IFERROR(Calculations!C75,"")</f>
        <v>0</v>
      </c>
      <c r="D75" s="6">
        <f>IFERROR(Calculations!F75,"")</f>
        <v>-546124.05942399963</v>
      </c>
      <c r="E75" s="6">
        <f>IFERROR(Calculations!G75,"")</f>
        <v>-27306.202971199982</v>
      </c>
      <c r="F75" s="6">
        <f>IFERROR(Calculations!H75,"")</f>
        <v>0</v>
      </c>
      <c r="G75" s="6">
        <f>IFERROR(Calculations!I75,"")</f>
        <v>213805.93788835956</v>
      </c>
      <c r="H75" s="6">
        <f>IFERROR(Calculations!J75,"")</f>
        <v>0</v>
      </c>
      <c r="I75" s="6">
        <f>IFERROR(Calculations!K75,"")</f>
        <v>-787236.20028355916</v>
      </c>
    </row>
    <row r="76" spans="2:9" ht="18" customHeight="1" x14ac:dyDescent="0.5">
      <c r="B76" s="5">
        <f>IFERROR(Calculations!B76,"")</f>
        <v>84</v>
      </c>
      <c r="C76" s="6">
        <f>IFERROR(Calculations!C76,"")</f>
        <v>0</v>
      </c>
      <c r="D76" s="6">
        <f>IFERROR(Calculations!F76,"")</f>
        <v>-787236.20028355916</v>
      </c>
      <c r="E76" s="6">
        <f>IFERROR(Calculations!G76,"")</f>
        <v>-39361.810014177958</v>
      </c>
      <c r="F76" s="6">
        <f>IFERROR(Calculations!H76,"")</f>
        <v>0</v>
      </c>
      <c r="G76" s="6">
        <f>IFERROR(Calculations!I76,"")</f>
        <v>220220.11602501036</v>
      </c>
      <c r="H76" s="6">
        <f>IFERROR(Calculations!J76,"")</f>
        <v>0</v>
      </c>
      <c r="I76" s="6">
        <f>IFERROR(Calculations!K76,"")</f>
        <v>-1046818.1263227474</v>
      </c>
    </row>
    <row r="77" spans="2:9" ht="18" customHeight="1" x14ac:dyDescent="0.5">
      <c r="B77" s="5">
        <f>IFERROR(Calculations!B77,"")</f>
        <v>85</v>
      </c>
      <c r="C77" s="6">
        <f>IFERROR(Calculations!C77,"")</f>
        <v>0</v>
      </c>
      <c r="D77" s="6">
        <f>IFERROR(Calculations!F77,"")</f>
        <v>-1046818.1263227474</v>
      </c>
      <c r="E77" s="6">
        <f>IFERROR(Calculations!G77,"")</f>
        <v>-52340.906316137378</v>
      </c>
      <c r="F77" s="6">
        <f>IFERROR(Calculations!H77,"")</f>
        <v>0</v>
      </c>
      <c r="G77" s="6">
        <f>IFERROR(Calculations!I77,"")</f>
        <v>226826.71950576064</v>
      </c>
      <c r="H77" s="6">
        <f>IFERROR(Calculations!J77,"")</f>
        <v>0</v>
      </c>
      <c r="I77" s="6">
        <f>IFERROR(Calculations!K77,"")</f>
        <v>-1325985.7521446454</v>
      </c>
    </row>
    <row r="78" spans="2:9" ht="18" customHeight="1" x14ac:dyDescent="0.5">
      <c r="B78" s="5">
        <f>IFERROR(Calculations!B78,"")</f>
        <v>86</v>
      </c>
      <c r="C78" s="6">
        <f>IFERROR(Calculations!C78,"")</f>
        <v>0</v>
      </c>
      <c r="D78" s="6">
        <f>IFERROR(Calculations!F78,"")</f>
        <v>-1325985.7521446454</v>
      </c>
      <c r="E78" s="6">
        <f>IFERROR(Calculations!G78,"")</f>
        <v>-66299.287607232269</v>
      </c>
      <c r="F78" s="6">
        <f>IFERROR(Calculations!H78,"")</f>
        <v>0</v>
      </c>
      <c r="G78" s="6">
        <f>IFERROR(Calculations!I78,"")</f>
        <v>233631.52109093344</v>
      </c>
      <c r="H78" s="6">
        <f>IFERROR(Calculations!J78,"")</f>
        <v>0</v>
      </c>
      <c r="I78" s="6">
        <f>IFERROR(Calculations!K78,"")</f>
        <v>-1625916.5608428111</v>
      </c>
    </row>
    <row r="79" spans="2:9" ht="18" customHeight="1" x14ac:dyDescent="0.5">
      <c r="B79" s="5">
        <f>IFERROR(Calculations!B79,"")</f>
        <v>87</v>
      </c>
      <c r="C79" s="6">
        <f>IFERROR(Calculations!C79,"")</f>
        <v>0</v>
      </c>
      <c r="D79" s="6">
        <f>IFERROR(Calculations!F79,"")</f>
        <v>-1625916.5608428111</v>
      </c>
      <c r="E79" s="6">
        <f>IFERROR(Calculations!G79,"")</f>
        <v>-81295.828042140565</v>
      </c>
      <c r="F79" s="6">
        <f>IFERROR(Calculations!H79,"")</f>
        <v>0</v>
      </c>
      <c r="G79" s="6">
        <f>IFERROR(Calculations!I79,"")</f>
        <v>240640.46672366143</v>
      </c>
      <c r="H79" s="6">
        <f>IFERROR(Calculations!J79,"")</f>
        <v>0</v>
      </c>
      <c r="I79" s="6">
        <f>IFERROR(Calculations!K79,"")</f>
        <v>-1947852.855608613</v>
      </c>
    </row>
    <row r="80" spans="2:9" ht="18" customHeight="1" x14ac:dyDescent="0.5">
      <c r="B80" s="5">
        <f>IFERROR(Calculations!B80,"")</f>
        <v>88</v>
      </c>
      <c r="C80" s="6">
        <f>IFERROR(Calculations!C80,"")</f>
        <v>0</v>
      </c>
      <c r="D80" s="6">
        <f>IFERROR(Calculations!F80,"")</f>
        <v>-1947852.855608613</v>
      </c>
      <c r="E80" s="6">
        <f>IFERROR(Calculations!G80,"")</f>
        <v>-97392.642780430659</v>
      </c>
      <c r="F80" s="6">
        <f>IFERROR(Calculations!H80,"")</f>
        <v>0</v>
      </c>
      <c r="G80" s="6">
        <f>IFERROR(Calculations!I80,"")</f>
        <v>247859.68072537132</v>
      </c>
      <c r="H80" s="6">
        <f>IFERROR(Calculations!J80,"")</f>
        <v>0</v>
      </c>
      <c r="I80" s="6">
        <f>IFERROR(Calculations!K80,"")</f>
        <v>-2293105.1791144148</v>
      </c>
    </row>
    <row r="81" spans="2:9" ht="18" customHeight="1" x14ac:dyDescent="0.5">
      <c r="B81" s="5">
        <f>IFERROR(Calculations!B81,"")</f>
        <v>89</v>
      </c>
      <c r="C81" s="6">
        <f>IFERROR(Calculations!C81,"")</f>
        <v>0</v>
      </c>
      <c r="D81" s="6">
        <f>IFERROR(Calculations!F81,"")</f>
        <v>-2293105.1791144148</v>
      </c>
      <c r="E81" s="6">
        <f>IFERROR(Calculations!G81,"")</f>
        <v>-114655.25895572075</v>
      </c>
      <c r="F81" s="6">
        <f>IFERROR(Calculations!H81,"")</f>
        <v>0</v>
      </c>
      <c r="G81" s="6">
        <f>IFERROR(Calculations!I81,"")</f>
        <v>255295.4711471324</v>
      </c>
      <c r="H81" s="6">
        <f>IFERROR(Calculations!J81,"")</f>
        <v>0</v>
      </c>
      <c r="I81" s="6">
        <f>IFERROR(Calculations!K81,"")</f>
        <v>-2663055.9092172682</v>
      </c>
    </row>
    <row r="82" spans="2:9" ht="18" customHeight="1" x14ac:dyDescent="0.5">
      <c r="B82" s="5" t="str">
        <f>IFERROR(Calculations!B82,"")</f>
        <v/>
      </c>
      <c r="C82" s="6" t="str">
        <f>IFERROR(Calculations!C82,"")</f>
        <v/>
      </c>
      <c r="D82" s="6" t="str">
        <f>IFERROR(Calculations!F82,"")</f>
        <v/>
      </c>
      <c r="E82" s="6" t="str">
        <f>IFERROR(Calculations!G82,"")</f>
        <v/>
      </c>
      <c r="F82" s="6" t="str">
        <f>IFERROR(Calculations!H82,"")</f>
        <v/>
      </c>
      <c r="G82" s="6" t="str">
        <f>IFERROR(Calculations!I82,"")</f>
        <v/>
      </c>
      <c r="H82" s="6" t="str">
        <f>IFERROR(Calculations!J82,"")</f>
        <v/>
      </c>
      <c r="I82" s="6" t="str">
        <f>IFERROR(Calculations!K82,"")</f>
        <v/>
      </c>
    </row>
    <row r="83" spans="2:9" ht="18" customHeight="1" x14ac:dyDescent="0.5">
      <c r="B83" s="5" t="str">
        <f>IFERROR(Calculations!B83,"")</f>
        <v/>
      </c>
      <c r="C83" s="6" t="str">
        <f>IFERROR(Calculations!C83,"")</f>
        <v/>
      </c>
      <c r="D83" s="6" t="str">
        <f>IFERROR(Calculations!F83,"")</f>
        <v/>
      </c>
      <c r="E83" s="6" t="str">
        <f>IFERROR(Calculations!G83,"")</f>
        <v/>
      </c>
      <c r="F83" s="6" t="str">
        <f>IFERROR(Calculations!H83,"")</f>
        <v/>
      </c>
      <c r="G83" s="6" t="str">
        <f>IFERROR(Calculations!I83,"")</f>
        <v/>
      </c>
      <c r="H83" s="6" t="str">
        <f>IFERROR(Calculations!J83,"")</f>
        <v/>
      </c>
      <c r="I83" s="6" t="str">
        <f>IFERROR(Calculations!K83,"")</f>
        <v/>
      </c>
    </row>
    <row r="84" spans="2:9" ht="18" customHeight="1" x14ac:dyDescent="0.5">
      <c r="B84" s="5" t="str">
        <f>IFERROR(Calculations!B84,"")</f>
        <v/>
      </c>
      <c r="C84" s="6" t="str">
        <f>IFERROR(Calculations!C84,"")</f>
        <v/>
      </c>
      <c r="D84" s="6" t="str">
        <f>IFERROR(Calculations!F84,"")</f>
        <v/>
      </c>
      <c r="E84" s="6" t="str">
        <f>IFERROR(Calculations!G84,"")</f>
        <v/>
      </c>
      <c r="F84" s="6" t="str">
        <f>IFERROR(Calculations!H84,"")</f>
        <v/>
      </c>
      <c r="G84" s="6" t="str">
        <f>IFERROR(Calculations!I84,"")</f>
        <v/>
      </c>
      <c r="H84" s="6" t="str">
        <f>IFERROR(Calculations!J84,"")</f>
        <v/>
      </c>
      <c r="I84" s="6" t="str">
        <f>IFERROR(Calculations!K84,"")</f>
        <v/>
      </c>
    </row>
    <row r="85" spans="2:9" ht="18" customHeight="1" x14ac:dyDescent="0.5">
      <c r="B85" s="5" t="str">
        <f>IFERROR(Calculations!B85,"")</f>
        <v/>
      </c>
      <c r="C85" s="6" t="str">
        <f>IFERROR(Calculations!C85,"")</f>
        <v/>
      </c>
      <c r="D85" s="6" t="str">
        <f>IFERROR(Calculations!F85,"")</f>
        <v/>
      </c>
      <c r="E85" s="6" t="str">
        <f>IFERROR(Calculations!G85,"")</f>
        <v/>
      </c>
      <c r="F85" s="6" t="str">
        <f>IFERROR(Calculations!H85,"")</f>
        <v/>
      </c>
      <c r="G85" s="6" t="str">
        <f>IFERROR(Calculations!I85,"")</f>
        <v/>
      </c>
      <c r="H85" s="6" t="str">
        <f>IFERROR(Calculations!J85,"")</f>
        <v/>
      </c>
      <c r="I85" s="6" t="str">
        <f>IFERROR(Calculations!K85,"")</f>
        <v/>
      </c>
    </row>
    <row r="86" spans="2:9" ht="18" customHeight="1" x14ac:dyDescent="0.5">
      <c r="B86" s="5" t="str">
        <f>IFERROR(Calculations!B86,"")</f>
        <v/>
      </c>
      <c r="C86" s="6" t="str">
        <f>IFERROR(Calculations!C86,"")</f>
        <v/>
      </c>
      <c r="D86" s="6" t="str">
        <f>IFERROR(Calculations!F86,"")</f>
        <v/>
      </c>
      <c r="E86" s="6" t="str">
        <f>IFERROR(Calculations!G86,"")</f>
        <v/>
      </c>
      <c r="F86" s="6" t="str">
        <f>IFERROR(Calculations!H86,"")</f>
        <v/>
      </c>
      <c r="G86" s="6" t="str">
        <f>IFERROR(Calculations!I86,"")</f>
        <v/>
      </c>
      <c r="H86" s="6" t="str">
        <f>IFERROR(Calculations!J86,"")</f>
        <v/>
      </c>
      <c r="I86" s="6" t="str">
        <f>IFERROR(Calculations!K86,"")</f>
        <v/>
      </c>
    </row>
    <row r="87" spans="2:9" ht="18" customHeight="1" x14ac:dyDescent="0.5">
      <c r="B87" s="5" t="str">
        <f>IFERROR(Calculations!B87,"")</f>
        <v/>
      </c>
      <c r="C87" s="6" t="str">
        <f>IFERROR(Calculations!C87,"")</f>
        <v/>
      </c>
      <c r="D87" s="6" t="str">
        <f>IFERROR(Calculations!F87,"")</f>
        <v/>
      </c>
      <c r="E87" s="6" t="str">
        <f>IFERROR(Calculations!G87,"")</f>
        <v/>
      </c>
      <c r="F87" s="6" t="str">
        <f>IFERROR(Calculations!H87,"")</f>
        <v/>
      </c>
      <c r="G87" s="6" t="str">
        <f>IFERROR(Calculations!I87,"")</f>
        <v/>
      </c>
      <c r="H87" s="6" t="str">
        <f>IFERROR(Calculations!J87,"")</f>
        <v/>
      </c>
      <c r="I87" s="6" t="str">
        <f>IFERROR(Calculations!K87,"")</f>
        <v/>
      </c>
    </row>
    <row r="88" spans="2:9" ht="18" customHeight="1" x14ac:dyDescent="0.5">
      <c r="B88" s="5" t="str">
        <f>IFERROR(Calculations!B88,"")</f>
        <v/>
      </c>
      <c r="C88" s="6" t="str">
        <f>IFERROR(Calculations!C88,"")</f>
        <v/>
      </c>
      <c r="D88" s="6" t="str">
        <f>IFERROR(Calculations!F88,"")</f>
        <v/>
      </c>
      <c r="E88" s="6" t="str">
        <f>IFERROR(Calculations!G88,"")</f>
        <v/>
      </c>
      <c r="F88" s="6" t="str">
        <f>IFERROR(Calculations!H88,"")</f>
        <v/>
      </c>
      <c r="G88" s="6" t="str">
        <f>IFERROR(Calculations!I88,"")</f>
        <v/>
      </c>
      <c r="H88" s="6" t="str">
        <f>IFERROR(Calculations!J88,"")</f>
        <v/>
      </c>
      <c r="I88" s="6" t="str">
        <f>IFERROR(Calculations!K88,"")</f>
        <v/>
      </c>
    </row>
    <row r="89" spans="2:9" ht="18" customHeight="1" x14ac:dyDescent="0.5">
      <c r="B89" s="5" t="str">
        <f>IFERROR(Calculations!B89,"")</f>
        <v/>
      </c>
      <c r="C89" s="6" t="str">
        <f>IFERROR(Calculations!C89,"")</f>
        <v/>
      </c>
      <c r="D89" s="6" t="str">
        <f>IFERROR(Calculations!F89,"")</f>
        <v/>
      </c>
      <c r="E89" s="6" t="str">
        <f>IFERROR(Calculations!G89,"")</f>
        <v/>
      </c>
      <c r="F89" s="6" t="str">
        <f>IFERROR(Calculations!H89,"")</f>
        <v/>
      </c>
      <c r="G89" s="6" t="str">
        <f>IFERROR(Calculations!I89,"")</f>
        <v/>
      </c>
      <c r="H89" s="6" t="str">
        <f>IFERROR(Calculations!J89,"")</f>
        <v/>
      </c>
      <c r="I89" s="6" t="str">
        <f>IFERROR(Calculations!K89,"")</f>
        <v/>
      </c>
    </row>
    <row r="90" spans="2:9" ht="18" customHeight="1" x14ac:dyDescent="0.5">
      <c r="B90" s="5" t="str">
        <f>IFERROR(Calculations!B90,"")</f>
        <v/>
      </c>
      <c r="C90" s="6" t="str">
        <f>IFERROR(Calculations!C90,"")</f>
        <v/>
      </c>
      <c r="D90" s="6" t="str">
        <f>IFERROR(Calculations!F90,"")</f>
        <v/>
      </c>
      <c r="E90" s="6" t="str">
        <f>IFERROR(Calculations!G90,"")</f>
        <v/>
      </c>
      <c r="F90" s="6" t="str">
        <f>IFERROR(Calculations!H90,"")</f>
        <v/>
      </c>
      <c r="G90" s="6" t="str">
        <f>IFERROR(Calculations!I90,"")</f>
        <v/>
      </c>
      <c r="H90" s="6" t="str">
        <f>IFERROR(Calculations!J90,"")</f>
        <v/>
      </c>
      <c r="I90" s="6" t="str">
        <f>IFERROR(Calculations!K90,"")</f>
        <v/>
      </c>
    </row>
    <row r="91" spans="2:9" ht="18" customHeight="1" x14ac:dyDescent="0.5">
      <c r="B91" s="5" t="str">
        <f>IFERROR(Calculations!B91,"")</f>
        <v/>
      </c>
      <c r="C91" s="6" t="str">
        <f>IFERROR(Calculations!C91,"")</f>
        <v/>
      </c>
      <c r="D91" s="6" t="str">
        <f>IFERROR(Calculations!F91,"")</f>
        <v/>
      </c>
      <c r="E91" s="6" t="str">
        <f>IFERROR(Calculations!G91,"")</f>
        <v/>
      </c>
      <c r="F91" s="6" t="str">
        <f>IFERROR(Calculations!H91,"")</f>
        <v/>
      </c>
      <c r="G91" s="6" t="str">
        <f>IFERROR(Calculations!I91,"")</f>
        <v/>
      </c>
      <c r="H91" s="6" t="str">
        <f>IFERROR(Calculations!J91,"")</f>
        <v/>
      </c>
      <c r="I91" s="6" t="str">
        <f>IFERROR(Calculations!K91,"")</f>
        <v/>
      </c>
    </row>
    <row r="92" spans="2:9" ht="18" customHeight="1" x14ac:dyDescent="0.5">
      <c r="B92" s="5" t="str">
        <f>IFERROR(Calculations!B92,"")</f>
        <v/>
      </c>
      <c r="C92" s="6" t="str">
        <f>IFERROR(Calculations!C92,"")</f>
        <v/>
      </c>
      <c r="D92" s="6" t="str">
        <f>IFERROR(Calculations!F92,"")</f>
        <v/>
      </c>
      <c r="E92" s="6" t="str">
        <f>IFERROR(Calculations!G92,"")</f>
        <v/>
      </c>
      <c r="F92" s="6" t="str">
        <f>IFERROR(Calculations!H92,"")</f>
        <v/>
      </c>
      <c r="G92" s="6" t="str">
        <f>IFERROR(Calculations!I92,"")</f>
        <v/>
      </c>
      <c r="H92" s="6" t="str">
        <f>IFERROR(Calculations!J92,"")</f>
        <v/>
      </c>
      <c r="I92" s="6" t="str">
        <f>IFERROR(Calculations!K92,"")</f>
        <v/>
      </c>
    </row>
    <row r="93" spans="2:9" ht="18" customHeight="1" x14ac:dyDescent="0.5">
      <c r="B93" s="5" t="str">
        <f>IFERROR(Calculations!B93,"")</f>
        <v/>
      </c>
      <c r="C93" s="6" t="str">
        <f>IFERROR(Calculations!C93,"")</f>
        <v/>
      </c>
      <c r="D93" s="6" t="str">
        <f>IFERROR(Calculations!F93,"")</f>
        <v/>
      </c>
      <c r="E93" s="6" t="str">
        <f>IFERROR(Calculations!G93,"")</f>
        <v/>
      </c>
      <c r="F93" s="6" t="str">
        <f>IFERROR(Calculations!H93,"")</f>
        <v/>
      </c>
      <c r="G93" s="6" t="str">
        <f>IFERROR(Calculations!I93,"")</f>
        <v/>
      </c>
      <c r="H93" s="6" t="str">
        <f>IFERROR(Calculations!J93,"")</f>
        <v/>
      </c>
      <c r="I93" s="6" t="str">
        <f>IFERROR(Calculations!K93,"")</f>
        <v/>
      </c>
    </row>
    <row r="94" spans="2:9" ht="18" customHeight="1" x14ac:dyDescent="0.5">
      <c r="B94" s="5" t="str">
        <f>IFERROR(Calculations!B94,"")</f>
        <v/>
      </c>
      <c r="C94" s="6" t="str">
        <f>IFERROR(Calculations!C94,"")</f>
        <v/>
      </c>
      <c r="D94" s="6" t="str">
        <f>IFERROR(Calculations!F94,"")</f>
        <v/>
      </c>
      <c r="E94" s="6" t="str">
        <f>IFERROR(Calculations!G94,"")</f>
        <v/>
      </c>
      <c r="F94" s="6" t="str">
        <f>IFERROR(Calculations!H94,"")</f>
        <v/>
      </c>
      <c r="G94" s="6" t="str">
        <f>IFERROR(Calculations!I94,"")</f>
        <v/>
      </c>
      <c r="H94" s="6" t="str">
        <f>IFERROR(Calculations!J94,"")</f>
        <v/>
      </c>
      <c r="I94" s="6" t="str">
        <f>IFERROR(Calculations!K94,"")</f>
        <v/>
      </c>
    </row>
    <row r="95" spans="2:9" ht="18" customHeight="1" x14ac:dyDescent="0.5">
      <c r="B95" s="5" t="str">
        <f>IFERROR(Calculations!B95,"")</f>
        <v/>
      </c>
      <c r="C95" s="6" t="str">
        <f>IFERROR(Calculations!C95,"")</f>
        <v/>
      </c>
      <c r="D95" s="6" t="str">
        <f>IFERROR(Calculations!F95,"")</f>
        <v/>
      </c>
      <c r="E95" s="6" t="str">
        <f>IFERROR(Calculations!G95,"")</f>
        <v/>
      </c>
      <c r="F95" s="6" t="str">
        <f>IFERROR(Calculations!H95,"")</f>
        <v/>
      </c>
      <c r="G95" s="6" t="str">
        <f>IFERROR(Calculations!I95,"")</f>
        <v/>
      </c>
      <c r="H95" s="6" t="str">
        <f>IFERROR(Calculations!J95,"")</f>
        <v/>
      </c>
      <c r="I95" s="6" t="str">
        <f>IFERROR(Calculations!K95,"")</f>
        <v/>
      </c>
    </row>
    <row r="96" spans="2:9" ht="18" customHeight="1" x14ac:dyDescent="0.5">
      <c r="B96" s="5" t="str">
        <f>IFERROR(Calculations!B96,"")</f>
        <v/>
      </c>
      <c r="C96" s="6" t="str">
        <f>IFERROR(Calculations!C96,"")</f>
        <v/>
      </c>
      <c r="D96" s="6" t="str">
        <f>IFERROR(Calculations!F96,"")</f>
        <v/>
      </c>
      <c r="E96" s="6" t="str">
        <f>IFERROR(Calculations!G96,"")</f>
        <v/>
      </c>
      <c r="F96" s="6" t="str">
        <f>IFERROR(Calculations!H96,"")</f>
        <v/>
      </c>
      <c r="G96" s="6" t="str">
        <f>IFERROR(Calculations!I96,"")</f>
        <v/>
      </c>
      <c r="H96" s="6" t="str">
        <f>IFERROR(Calculations!J96,"")</f>
        <v/>
      </c>
      <c r="I96" s="6" t="str">
        <f>IFERROR(Calculations!K96,"")</f>
        <v/>
      </c>
    </row>
    <row r="97" spans="2:9" ht="18" customHeight="1" x14ac:dyDescent="0.5">
      <c r="B97" s="5" t="str">
        <f>IFERROR(Calculations!B97,"")</f>
        <v/>
      </c>
      <c r="C97" s="6" t="str">
        <f>IFERROR(Calculations!C97,"")</f>
        <v/>
      </c>
      <c r="D97" s="6" t="str">
        <f>IFERROR(Calculations!F97,"")</f>
        <v/>
      </c>
      <c r="E97" s="6" t="str">
        <f>IFERROR(Calculations!G97,"")</f>
        <v/>
      </c>
      <c r="F97" s="6" t="str">
        <f>IFERROR(Calculations!H97,"")</f>
        <v/>
      </c>
      <c r="G97" s="6" t="str">
        <f>IFERROR(Calculations!I97,"")</f>
        <v/>
      </c>
      <c r="H97" s="6" t="str">
        <f>IFERROR(Calculations!J97,"")</f>
        <v/>
      </c>
      <c r="I97" s="6" t="str">
        <f>IFERROR(Calculations!K97,"")</f>
        <v/>
      </c>
    </row>
    <row r="98" spans="2:9" ht="18" customHeight="1" x14ac:dyDescent="0.5">
      <c r="B98" s="5" t="str">
        <f>IFERROR(Calculations!B98,"")</f>
        <v/>
      </c>
      <c r="C98" s="6" t="str">
        <f>IFERROR(Calculations!C98,"")</f>
        <v/>
      </c>
      <c r="D98" s="6" t="str">
        <f>IFERROR(Calculations!F98,"")</f>
        <v/>
      </c>
      <c r="E98" s="6" t="str">
        <f>IFERROR(Calculations!G98,"")</f>
        <v/>
      </c>
      <c r="F98" s="6" t="str">
        <f>IFERROR(Calculations!H98,"")</f>
        <v/>
      </c>
      <c r="G98" s="6" t="str">
        <f>IFERROR(Calculations!I98,"")</f>
        <v/>
      </c>
      <c r="H98" s="6" t="str">
        <f>IFERROR(Calculations!J98,"")</f>
        <v/>
      </c>
      <c r="I98" s="6" t="str">
        <f>IFERROR(Calculations!K98,"")</f>
        <v/>
      </c>
    </row>
    <row r="99" spans="2:9" ht="18" customHeight="1" x14ac:dyDescent="0.5">
      <c r="B99" s="5" t="str">
        <f>IFERROR(Calculations!B99,"")</f>
        <v/>
      </c>
      <c r="C99" s="6" t="str">
        <f>IFERROR(Calculations!C99,"")</f>
        <v/>
      </c>
      <c r="D99" s="6" t="str">
        <f>IFERROR(Calculations!F99,"")</f>
        <v/>
      </c>
      <c r="E99" s="6" t="str">
        <f>IFERROR(Calculations!G99,"")</f>
        <v/>
      </c>
      <c r="F99" s="6" t="str">
        <f>IFERROR(Calculations!H99,"")</f>
        <v/>
      </c>
      <c r="G99" s="6" t="str">
        <f>IFERROR(Calculations!I99,"")</f>
        <v/>
      </c>
      <c r="H99" s="6" t="str">
        <f>IFERROR(Calculations!J99,"")</f>
        <v/>
      </c>
      <c r="I99" s="6" t="str">
        <f>IFERROR(Calculations!K99,"")</f>
        <v/>
      </c>
    </row>
    <row r="100" spans="2:9" ht="18" customHeight="1" x14ac:dyDescent="0.5">
      <c r="B100" s="5" t="str">
        <f>IFERROR(Calculations!B100,"")</f>
        <v/>
      </c>
      <c r="C100" s="6" t="str">
        <f>IFERROR(Calculations!C100,"")</f>
        <v/>
      </c>
      <c r="D100" s="6" t="str">
        <f>IFERROR(Calculations!F100,"")</f>
        <v/>
      </c>
      <c r="E100" s="6" t="str">
        <f>IFERROR(Calculations!G100,"")</f>
        <v/>
      </c>
      <c r="F100" s="6" t="str">
        <f>IFERROR(Calculations!H100,"")</f>
        <v/>
      </c>
      <c r="G100" s="6" t="str">
        <f>IFERROR(Calculations!I100,"")</f>
        <v/>
      </c>
      <c r="H100" s="6" t="str">
        <f>IFERROR(Calculations!J100,"")</f>
        <v/>
      </c>
      <c r="I100" s="6" t="str">
        <f>IFERROR(Calculations!K100,"")</f>
        <v/>
      </c>
    </row>
    <row r="101" spans="2:9" ht="18" customHeight="1" x14ac:dyDescent="0.5">
      <c r="B101" s="5" t="str">
        <f>IFERROR(Calculations!B101,"")</f>
        <v/>
      </c>
      <c r="C101" s="6" t="str">
        <f>IFERROR(Calculations!C101,"")</f>
        <v/>
      </c>
      <c r="D101" s="6" t="str">
        <f>IFERROR(Calculations!F101,"")</f>
        <v/>
      </c>
      <c r="E101" s="6" t="str">
        <f>IFERROR(Calculations!G101,"")</f>
        <v/>
      </c>
      <c r="F101" s="6" t="str">
        <f>IFERROR(Calculations!H101,"")</f>
        <v/>
      </c>
      <c r="G101" s="6" t="str">
        <f>IFERROR(Calculations!I101,"")</f>
        <v/>
      </c>
      <c r="H101" s="6" t="str">
        <f>IFERROR(Calculations!J101,"")</f>
        <v/>
      </c>
      <c r="I101" s="6" t="str">
        <f>IFERROR(Calculations!K101,"")</f>
        <v/>
      </c>
    </row>
    <row r="102" spans="2:9" ht="18" customHeight="1" x14ac:dyDescent="0.5">
      <c r="B102" s="5" t="str">
        <f>IFERROR(Calculations!B102,"")</f>
        <v/>
      </c>
      <c r="C102" s="6" t="str">
        <f>IFERROR(Calculations!C102,"")</f>
        <v/>
      </c>
      <c r="D102" s="6" t="str">
        <f>IFERROR(Calculations!F102,"")</f>
        <v/>
      </c>
      <c r="E102" s="6" t="str">
        <f>IFERROR(Calculations!G102,"")</f>
        <v/>
      </c>
      <c r="F102" s="6" t="str">
        <f>IFERROR(Calculations!H102,"")</f>
        <v/>
      </c>
      <c r="G102" s="6" t="str">
        <f>IFERROR(Calculations!I102,"")</f>
        <v/>
      </c>
      <c r="H102" s="6" t="str">
        <f>IFERROR(Calculations!J102,"")</f>
        <v/>
      </c>
      <c r="I102" s="6" t="str">
        <f>IFERROR(Calculations!K102,"")</f>
        <v/>
      </c>
    </row>
    <row r="103" spans="2:9" ht="18" customHeight="1" x14ac:dyDescent="0.5">
      <c r="B103" s="5" t="str">
        <f>IFERROR(Calculations!B103,"")</f>
        <v/>
      </c>
      <c r="C103" s="6" t="str">
        <f>IFERROR(Calculations!C103,"")</f>
        <v/>
      </c>
      <c r="D103" s="6" t="str">
        <f>IFERROR(Calculations!F103,"")</f>
        <v/>
      </c>
      <c r="E103" s="6" t="str">
        <f>IFERROR(Calculations!G103,"")</f>
        <v/>
      </c>
      <c r="F103" s="6" t="str">
        <f>IFERROR(Calculations!H103,"")</f>
        <v/>
      </c>
      <c r="G103" s="6" t="str">
        <f>IFERROR(Calculations!I103,"")</f>
        <v/>
      </c>
      <c r="H103" s="6" t="str">
        <f>IFERROR(Calculations!J103,"")</f>
        <v/>
      </c>
      <c r="I103" s="6" t="str">
        <f>IFERROR(Calculations!K103,"")</f>
        <v/>
      </c>
    </row>
    <row r="104" spans="2:9" ht="18" customHeight="1" x14ac:dyDescent="0.5">
      <c r="B104" s="5" t="str">
        <f>IFERROR(Calculations!B104,"")</f>
        <v/>
      </c>
      <c r="C104" s="6" t="str">
        <f>IFERROR(Calculations!C104,"")</f>
        <v/>
      </c>
      <c r="D104" s="6" t="str">
        <f>IFERROR(Calculations!F104,"")</f>
        <v/>
      </c>
      <c r="E104" s="6" t="str">
        <f>IFERROR(Calculations!G104,"")</f>
        <v/>
      </c>
      <c r="F104" s="6" t="str">
        <f>IFERROR(Calculations!H104,"")</f>
        <v/>
      </c>
      <c r="G104" s="6" t="str">
        <f>IFERROR(Calculations!I104,"")</f>
        <v/>
      </c>
      <c r="H104" s="6" t="str">
        <f>IFERROR(Calculations!J104,"")</f>
        <v/>
      </c>
      <c r="I104" s="6" t="str">
        <f>IFERROR(Calculations!K104,"")</f>
        <v/>
      </c>
    </row>
    <row r="105" spans="2:9" ht="18" customHeight="1" x14ac:dyDescent="0.5">
      <c r="B105" s="5" t="str">
        <f>IFERROR(Calculations!B105,"")</f>
        <v/>
      </c>
      <c r="C105" s="6" t="str">
        <f>IFERROR(Calculations!C105,"")</f>
        <v/>
      </c>
      <c r="D105" s="6" t="str">
        <f>IFERROR(Calculations!F105,"")</f>
        <v/>
      </c>
      <c r="E105" s="6" t="str">
        <f>IFERROR(Calculations!G105,"")</f>
        <v/>
      </c>
      <c r="F105" s="6" t="str">
        <f>IFERROR(Calculations!H105,"")</f>
        <v/>
      </c>
      <c r="G105" s="6" t="str">
        <f>IFERROR(Calculations!I105,"")</f>
        <v/>
      </c>
      <c r="H105" s="6" t="str">
        <f>IFERROR(Calculations!J105,"")</f>
        <v/>
      </c>
      <c r="I105" s="6" t="str">
        <f>IFERROR(Calculations!K105,"")</f>
        <v/>
      </c>
    </row>
    <row r="106" spans="2:9" ht="18" customHeight="1" x14ac:dyDescent="0.5">
      <c r="B106" s="5" t="str">
        <f>IFERROR(Calculations!B106,"")</f>
        <v/>
      </c>
      <c r="C106" s="6" t="str">
        <f>IFERROR(Calculations!C106,"")</f>
        <v/>
      </c>
      <c r="D106" s="6" t="str">
        <f>IFERROR(Calculations!F106,"")</f>
        <v/>
      </c>
      <c r="E106" s="6" t="str">
        <f>IFERROR(Calculations!G106,"")</f>
        <v/>
      </c>
      <c r="F106" s="6" t="str">
        <f>IFERROR(Calculations!H106,"")</f>
        <v/>
      </c>
      <c r="G106" s="6" t="str">
        <f>IFERROR(Calculations!I106,"")</f>
        <v/>
      </c>
      <c r="H106" s="6" t="str">
        <f>IFERROR(Calculations!J106,"")</f>
        <v/>
      </c>
      <c r="I106" s="6" t="str">
        <f>IFERROR(Calculations!K106,"")</f>
        <v/>
      </c>
    </row>
    <row r="107" spans="2:9" ht="18" customHeight="1" x14ac:dyDescent="0.5">
      <c r="B107" s="5" t="str">
        <f>IFERROR(Calculations!B107,"")</f>
        <v/>
      </c>
      <c r="C107" s="6" t="str">
        <f>IFERROR(Calculations!C107,"")</f>
        <v/>
      </c>
      <c r="D107" s="6" t="str">
        <f>IFERROR(Calculations!F107,"")</f>
        <v/>
      </c>
      <c r="E107" s="6" t="str">
        <f>IFERROR(Calculations!G107,"")</f>
        <v/>
      </c>
      <c r="F107" s="6" t="str">
        <f>IFERROR(Calculations!H107,"")</f>
        <v/>
      </c>
      <c r="G107" s="6" t="str">
        <f>IFERROR(Calculations!I107,"")</f>
        <v/>
      </c>
      <c r="H107" s="6" t="str">
        <f>IFERROR(Calculations!J107,"")</f>
        <v/>
      </c>
      <c r="I107" s="6" t="str">
        <f>IFERROR(Calculations!K107,"")</f>
        <v/>
      </c>
    </row>
    <row r="108" spans="2:9" ht="18" customHeight="1" x14ac:dyDescent="0.5">
      <c r="B108" s="5" t="str">
        <f>IFERROR(Calculations!B108,"")</f>
        <v/>
      </c>
      <c r="C108" s="6" t="str">
        <f>IFERROR(Calculations!C108,"")</f>
        <v/>
      </c>
      <c r="D108" s="6" t="str">
        <f>IFERROR(Calculations!F108,"")</f>
        <v/>
      </c>
      <c r="E108" s="6" t="str">
        <f>IFERROR(Calculations!G108,"")</f>
        <v/>
      </c>
      <c r="F108" s="6" t="str">
        <f>IFERROR(Calculations!H108,"")</f>
        <v/>
      </c>
      <c r="G108" s="6" t="str">
        <f>IFERROR(Calculations!I108,"")</f>
        <v/>
      </c>
      <c r="H108" s="6" t="str">
        <f>IFERROR(Calculations!J108,"")</f>
        <v/>
      </c>
      <c r="I108" s="6" t="str">
        <f>IFERROR(Calculations!K108,"")</f>
        <v/>
      </c>
    </row>
    <row r="109" spans="2:9" ht="18" customHeight="1" x14ac:dyDescent="0.5">
      <c r="B109" s="5" t="str">
        <f>IFERROR(Calculations!B109,"")</f>
        <v/>
      </c>
      <c r="C109" s="6" t="str">
        <f>IFERROR(Calculations!C109,"")</f>
        <v/>
      </c>
      <c r="D109" s="6" t="str">
        <f>IFERROR(Calculations!F109,"")</f>
        <v/>
      </c>
      <c r="E109" s="6" t="str">
        <f>IFERROR(Calculations!G109,"")</f>
        <v/>
      </c>
      <c r="F109" s="6" t="str">
        <f>IFERROR(Calculations!H109,"")</f>
        <v/>
      </c>
      <c r="G109" s="6" t="str">
        <f>IFERROR(Calculations!I109,"")</f>
        <v/>
      </c>
      <c r="H109" s="6" t="str">
        <f>IFERROR(Calculations!J109,"")</f>
        <v/>
      </c>
      <c r="I109" s="6" t="str">
        <f>IFERROR(Calculations!K109,"")</f>
        <v/>
      </c>
    </row>
    <row r="110" spans="2:9" ht="18" customHeight="1" x14ac:dyDescent="0.5">
      <c r="B110" s="5" t="str">
        <f>IFERROR(Calculations!B110,"")</f>
        <v/>
      </c>
      <c r="C110" s="6" t="str">
        <f>IFERROR(Calculations!C110,"")</f>
        <v/>
      </c>
      <c r="D110" s="6" t="str">
        <f>IFERROR(Calculations!F110,"")</f>
        <v/>
      </c>
      <c r="E110" s="6" t="str">
        <f>IFERROR(Calculations!G110,"")</f>
        <v/>
      </c>
      <c r="F110" s="6" t="str">
        <f>IFERROR(Calculations!H110,"")</f>
        <v/>
      </c>
      <c r="G110" s="6" t="str">
        <f>IFERROR(Calculations!I110,"")</f>
        <v/>
      </c>
      <c r="H110" s="6" t="str">
        <f>IFERROR(Calculations!J110,"")</f>
        <v/>
      </c>
      <c r="I110" s="6" t="str">
        <f>IFERROR(Calculations!K110,"")</f>
        <v/>
      </c>
    </row>
    <row r="111" spans="2:9" ht="18" customHeight="1" x14ac:dyDescent="0.5">
      <c r="B111" s="5" t="str">
        <f>IFERROR(Calculations!B111,"")</f>
        <v/>
      </c>
      <c r="C111" s="6" t="str">
        <f>IFERROR(Calculations!C111,"")</f>
        <v/>
      </c>
      <c r="D111" s="6" t="str">
        <f>IFERROR(Calculations!F111,"")</f>
        <v/>
      </c>
      <c r="E111" s="6" t="str">
        <f>IFERROR(Calculations!G111,"")</f>
        <v/>
      </c>
      <c r="F111" s="6" t="str">
        <f>IFERROR(Calculations!H111,"")</f>
        <v/>
      </c>
      <c r="G111" s="6" t="str">
        <f>IFERROR(Calculations!I111,"")</f>
        <v/>
      </c>
      <c r="H111" s="6" t="str">
        <f>IFERROR(Calculations!J111,"")</f>
        <v/>
      </c>
      <c r="I111" s="6" t="str">
        <f>IFERROR(Calculations!K111,"")</f>
        <v/>
      </c>
    </row>
    <row r="112" spans="2:9" ht="18" customHeight="1" x14ac:dyDescent="0.5">
      <c r="B112" s="5" t="str">
        <f>IFERROR(Calculations!B112,"")</f>
        <v/>
      </c>
      <c r="C112" s="6" t="str">
        <f>IFERROR(Calculations!C112,"")</f>
        <v/>
      </c>
      <c r="D112" s="6" t="str">
        <f>IFERROR(Calculations!F112,"")</f>
        <v/>
      </c>
      <c r="E112" s="6" t="str">
        <f>IFERROR(Calculations!G112,"")</f>
        <v/>
      </c>
      <c r="F112" s="6" t="str">
        <f>IFERROR(Calculations!H112,"")</f>
        <v/>
      </c>
      <c r="G112" s="6" t="str">
        <f>IFERROR(Calculations!I112,"")</f>
        <v/>
      </c>
      <c r="H112" s="6" t="str">
        <f>IFERROR(Calculations!J112,"")</f>
        <v/>
      </c>
      <c r="I112" s="6" t="str">
        <f>IFERROR(Calculations!K112,"")</f>
        <v/>
      </c>
    </row>
    <row r="113" spans="2:9" ht="18" customHeight="1" x14ac:dyDescent="0.5">
      <c r="B113" s="5" t="str">
        <f>IFERROR(Calculations!B113,"")</f>
        <v/>
      </c>
      <c r="C113" s="6" t="str">
        <f>IFERROR(Calculations!C113,"")</f>
        <v/>
      </c>
      <c r="D113" s="6" t="str">
        <f>IFERROR(Calculations!F113,"")</f>
        <v/>
      </c>
      <c r="E113" s="6" t="str">
        <f>IFERROR(Calculations!G113,"")</f>
        <v/>
      </c>
      <c r="F113" s="6" t="str">
        <f>IFERROR(Calculations!H113,"")</f>
        <v/>
      </c>
      <c r="G113" s="6" t="str">
        <f>IFERROR(Calculations!I113,"")</f>
        <v/>
      </c>
      <c r="H113" s="6" t="str">
        <f>IFERROR(Calculations!J113,"")</f>
        <v/>
      </c>
      <c r="I113" s="6" t="str">
        <f>IFERROR(Calculations!K113,"")</f>
        <v/>
      </c>
    </row>
    <row r="114" spans="2:9" ht="18" customHeight="1" x14ac:dyDescent="0.5">
      <c r="B114" s="5" t="str">
        <f>IFERROR(Calculations!B114,"")</f>
        <v/>
      </c>
      <c r="C114" s="6" t="str">
        <f>IFERROR(Calculations!C114,"")</f>
        <v/>
      </c>
      <c r="D114" s="6" t="str">
        <f>IFERROR(Calculations!F114,"")</f>
        <v/>
      </c>
      <c r="E114" s="6" t="str">
        <f>IFERROR(Calculations!G114,"")</f>
        <v/>
      </c>
      <c r="F114" s="6" t="str">
        <f>IFERROR(Calculations!H114,"")</f>
        <v/>
      </c>
      <c r="G114" s="6" t="str">
        <f>IFERROR(Calculations!I114,"")</f>
        <v/>
      </c>
      <c r="H114" s="6" t="str">
        <f>IFERROR(Calculations!J114,"")</f>
        <v/>
      </c>
      <c r="I114" s="6" t="str">
        <f>IFERROR(Calculations!K114,"")</f>
        <v/>
      </c>
    </row>
    <row r="115" spans="2:9" ht="18" customHeight="1" x14ac:dyDescent="0.5">
      <c r="B115" s="5" t="str">
        <f>IFERROR(Calculations!B115,"")</f>
        <v/>
      </c>
      <c r="C115" s="6" t="str">
        <f>IFERROR(Calculations!C115,"")</f>
        <v/>
      </c>
      <c r="D115" s="6" t="str">
        <f>IFERROR(Calculations!F115,"")</f>
        <v/>
      </c>
      <c r="E115" s="6" t="str">
        <f>IFERROR(Calculations!G115,"")</f>
        <v/>
      </c>
      <c r="F115" s="6" t="str">
        <f>IFERROR(Calculations!H115,"")</f>
        <v/>
      </c>
      <c r="G115" s="6" t="str">
        <f>IFERROR(Calculations!I115,"")</f>
        <v/>
      </c>
      <c r="H115" s="6" t="str">
        <f>IFERROR(Calculations!J115,"")</f>
        <v/>
      </c>
      <c r="I115" s="6" t="str">
        <f>IFERROR(Calculations!K115,"")</f>
        <v/>
      </c>
    </row>
    <row r="116" spans="2:9" ht="18" customHeight="1" x14ac:dyDescent="0.5">
      <c r="B116" s="5" t="str">
        <f>IFERROR(Calculations!B116,"")</f>
        <v/>
      </c>
      <c r="C116" s="6" t="str">
        <f>IFERROR(Calculations!C116,"")</f>
        <v/>
      </c>
      <c r="D116" s="6" t="str">
        <f>IFERROR(Calculations!F116,"")</f>
        <v/>
      </c>
      <c r="E116" s="6" t="str">
        <f>IFERROR(Calculations!G116,"")</f>
        <v/>
      </c>
      <c r="F116" s="6" t="str">
        <f>IFERROR(Calculations!H116,"")</f>
        <v/>
      </c>
      <c r="G116" s="6" t="str">
        <f>IFERROR(Calculations!I116,"")</f>
        <v/>
      </c>
      <c r="H116" s="6" t="str">
        <f>IFERROR(Calculations!J116,"")</f>
        <v/>
      </c>
      <c r="I116" s="6" t="str">
        <f>IFERROR(Calculations!K116,"")</f>
        <v/>
      </c>
    </row>
  </sheetData>
  <dataConsolidate/>
  <mergeCells count="27">
    <mergeCell ref="B3:J3"/>
    <mergeCell ref="N2:S2"/>
    <mergeCell ref="E12:F12"/>
    <mergeCell ref="B9:C9"/>
    <mergeCell ref="B10:C10"/>
    <mergeCell ref="B11:C11"/>
    <mergeCell ref="B12:C12"/>
    <mergeCell ref="H11:I11"/>
    <mergeCell ref="E9:F9"/>
    <mergeCell ref="E10:F10"/>
    <mergeCell ref="E11:F11"/>
    <mergeCell ref="B4:J4"/>
    <mergeCell ref="N5:S6"/>
    <mergeCell ref="N7:S15"/>
    <mergeCell ref="N4:S4"/>
    <mergeCell ref="B13:C13"/>
    <mergeCell ref="H6:I6"/>
    <mergeCell ref="E6:F6"/>
    <mergeCell ref="B6:C6"/>
    <mergeCell ref="B7:C7"/>
    <mergeCell ref="B8:C8"/>
    <mergeCell ref="E7:F7"/>
    <mergeCell ref="E8:F8"/>
    <mergeCell ref="H7:I7"/>
    <mergeCell ref="H8:I8"/>
    <mergeCell ref="H9:I9"/>
    <mergeCell ref="H10:I10"/>
  </mergeCells>
  <conditionalFormatting sqref="C17:C116">
    <cfRule type="expression" dxfId="9" priority="4">
      <formula>LEN(C17)*MOD(ROW(C17),2)</formula>
    </cfRule>
  </conditionalFormatting>
  <conditionalFormatting sqref="H17:H116">
    <cfRule type="expression" dxfId="8" priority="10">
      <formula>LEN(H17)*MOD(ROW(H17),2)</formula>
    </cfRule>
  </conditionalFormatting>
  <conditionalFormatting sqref="F17:F116">
    <cfRule type="expression" dxfId="7" priority="7">
      <formula>LEN(F17)*MOD(ROW(F17),2)</formula>
    </cfRule>
  </conditionalFormatting>
  <conditionalFormatting sqref="G17:G116">
    <cfRule type="expression" dxfId="6" priority="9">
      <formula>LEN(G17)*MOD(ROW(G17),2)</formula>
    </cfRule>
  </conditionalFormatting>
  <conditionalFormatting sqref="I17:I116">
    <cfRule type="expression" dxfId="5" priority="11">
      <formula>LEN(I17)*MOD(ROW(I17),2)</formula>
    </cfRule>
  </conditionalFormatting>
  <conditionalFormatting sqref="B17:B116">
    <cfRule type="expression" dxfId="4" priority="3">
      <formula>LEN(B17)*MOD(ROW(B17),2)</formula>
    </cfRule>
  </conditionalFormatting>
  <conditionalFormatting sqref="D17:D116">
    <cfRule type="expression" dxfId="3" priority="5">
      <formula>LEN(D17)*MOD(ROW(D17),2)</formula>
    </cfRule>
  </conditionalFormatting>
  <conditionalFormatting sqref="E17:E116">
    <cfRule type="expression" dxfId="2" priority="6">
      <formula>LEN(E17)*MOD(ROW(E17),2)</formula>
    </cfRule>
  </conditionalFormatting>
  <conditionalFormatting sqref="B3:J3">
    <cfRule type="expression" dxfId="1" priority="1">
      <formula>INDEX(SavingsBalance_RetiredPeriod,PlanYears)&lt;0</formula>
    </cfRule>
    <cfRule type="expression" dxfId="0" priority="2">
      <formula>INDEX(SavingsBalance_RetiredPeriod,PlanYears)&gt;=0</formula>
    </cfRule>
  </conditionalFormatting>
  <dataValidations count="49">
    <dataValidation allowBlank="1" showInputMessage="1" showErrorMessage="1" promptTitle="Retirement Planner" prompt="Create a retirement financial planner in this workbook. _x000a__x000a_Enter details in Input Section below starting at cell D7. The overview chart and table below will automatically update." sqref="A1"/>
    <dataValidation allowBlank="1" showInputMessage="1" showErrorMessage="1" prompt="Enter income, savings, investment, &amp; pension details for Timelines: Now &amp; At Retirement in cells D7 through G12. Enter uncertainty percentages in cells J6 through J11" sqref="B5"/>
    <dataValidation allowBlank="1" showInputMessage="1" showErrorMessage="1" prompt="Enter details for Timeline: Now (current date) in cells D7 through D13" sqref="B6:C6"/>
    <dataValidation allowBlank="1" showInputMessage="1" showErrorMessage="1" prompt="Enter details for Timeline: At Retirement in cells G7 through G12" sqref="E6:F6"/>
    <dataValidation allowBlank="1" showInputMessage="1" showErrorMessage="1" prompt="Enter details for Uncertainty in cells J7 through J11" sqref="H6:I6"/>
    <dataValidation allowBlank="1" showInputMessage="1" showErrorMessage="1" prompt="Enter Your Current Age in cell at right" sqref="B7:C7"/>
    <dataValidation allowBlank="1" showInputMessage="1" showErrorMessage="1" prompt="Enter Your Current Age in this cell" sqref="D7"/>
    <dataValidation allowBlank="1" showInputMessage="1" showErrorMessage="1" prompt="Enter Annual Income in cell at right" sqref="B8:C8"/>
    <dataValidation allowBlank="1" showInputMessage="1" showErrorMessage="1" prompt="Enter percent Annual Inflation and Income Increases in this cell" sqref="B9:D9"/>
    <dataValidation allowBlank="1" showInputMessage="1" showErrorMessage="1" prompt="Enter Annual Income in this cell" sqref="D8"/>
    <dataValidation allowBlank="1" showInputMessage="1" showErrorMessage="1" prompt="Enter Retirement Savings Balance in cell at right" sqref="B10:C10"/>
    <dataValidation allowBlank="1" showInputMessage="1" showErrorMessage="1" prompt="Enter Retirement Savings Balance in this cell" sqref="D10"/>
    <dataValidation allowBlank="1" showInputMessage="1" showErrorMessage="1" prompt="Enter Annual Savings Amount in cell at right" sqref="B11:C11"/>
    <dataValidation allowBlank="1" showInputMessage="1" showErrorMessage="1" prompt="Enter Annual Savings Amount in this cell" sqref="D11"/>
    <dataValidation allowBlank="1" showInputMessage="1" showErrorMessage="1" prompt="Enter percent Annual Savings Increases in cell at right" sqref="B12:C12"/>
    <dataValidation allowBlank="1" showInputMessage="1" showErrorMessage="1" prompt="Enter percent Annual Savings Increases in this cell" sqref="D12"/>
    <dataValidation allowBlank="1" showInputMessage="1" showErrorMessage="1" prompt="Enter percent Investment Return in cell at right" sqref="E12:F12 B13:C13"/>
    <dataValidation allowBlank="1" showInputMessage="1" showErrorMessage="1" prompt="Enter percent Investment Return in this cell" sqref="G12 D13"/>
    <dataValidation allowBlank="1" showInputMessage="1" showErrorMessage="1" prompt="Enter Annual Pension Benefit in cell at right" sqref="E7:F7"/>
    <dataValidation allowBlank="1" showInputMessage="1" showErrorMessage="1" prompt="Enter Annual Pension Benefit in this cell" sqref="G7"/>
    <dataValidation allowBlank="1" showInputMessage="1" showErrorMessage="1" prompt="Enter percent Annual Pension Benefit Increases in cell at right" sqref="E8:F8"/>
    <dataValidation allowBlank="1" showInputMessage="1" showErrorMessage="1" prompt="Enter percent Annual Pension Benefit Increases in this cell" sqref="G8"/>
    <dataValidation allowBlank="1" showInputMessage="1" showErrorMessage="1" prompt="Enter Desired Retirement Age in cell at right" sqref="E9:F9"/>
    <dataValidation allowBlank="1" showInputMessage="1" showErrorMessage="1" prompt="Enter Desired Retirement Age in this cell" sqref="G9"/>
    <dataValidation allowBlank="1" showInputMessage="1" showErrorMessage="1" prompt="Enter Number of Years of Retirement Income in cell at right" sqref="E10:F10"/>
    <dataValidation allowBlank="1" showInputMessage="1" showErrorMessage="1" prompt="Enter Number of Years of Retirement Income in this cell" sqref="G10"/>
    <dataValidation allowBlank="1" showInputMessage="1" showErrorMessage="1" prompt="Enter percent Income Replacement in cell at right" sqref="E11:F11"/>
    <dataValidation allowBlank="1" showInputMessage="1" showErrorMessage="1" prompt="Enter percent Income Replacement in this cell" sqref="G11"/>
    <dataValidation allowBlank="1" showInputMessage="1" showErrorMessage="1" prompt="Enter percent Investment Return Uncertainty in cell at right" sqref="H7:I7"/>
    <dataValidation allowBlank="1" showInputMessage="1" showErrorMessage="1" prompt="Enter percent Investment Return Uncertainty in this cell" sqref="J7"/>
    <dataValidation allowBlank="1" showInputMessage="1" showErrorMessage="1" prompt="Enter percent Annual Savings Amount Uncertainty in cell at right" sqref="H8:I8"/>
    <dataValidation allowBlank="1" showInputMessage="1" showErrorMessage="1" prompt="Enter percent Annual Savings Amount Uncertainty in this cell" sqref="J8"/>
    <dataValidation allowBlank="1" showInputMessage="1" showErrorMessage="1" prompt="Enter percent Annual Savings Increases Uncertainty in cell at right" sqref="H9:I9"/>
    <dataValidation allowBlank="1" showInputMessage="1" showErrorMessage="1" prompt="Enter percent Annual Savings Increases Uncertainty in this cell" sqref="J9"/>
    <dataValidation allowBlank="1" showInputMessage="1" showErrorMessage="1" prompt="Enter percent Annual Pension Benefit Amount Uncertainty in cell at right" sqref="H10:I10"/>
    <dataValidation allowBlank="1" showInputMessage="1" showErrorMessage="1" prompt="Enter percent Annual Pension Benefit Amount Uncertainty in this cell" sqref="J10"/>
    <dataValidation allowBlank="1" showInputMessage="1" showErrorMessage="1" prompt="Enter percent Annual Pension Benefit Increases Uncertainty in cell at right" sqref="H11:I11"/>
    <dataValidation allowBlank="1" showInputMessage="1" showErrorMessage="1" prompt="Enter Enter percent Annual Pension Benefit Increases Uncertainty in this cell" sqref="J11"/>
    <dataValidation allowBlank="1" showInputMessage="1" showErrorMessage="1" prompt="Retirement financial data is automatically updated in column B through I, below" sqref="B15"/>
    <dataValidation allowBlank="1" showInputMessage="1" showErrorMessage="1" prompt="Age is automatically calculated in this column under this heading" sqref="B16"/>
    <dataValidation allowBlank="1" showInputMessage="1" showErrorMessage="1" prompt="Salary is automatically calculated in this column under this heading" sqref="C16"/>
    <dataValidation allowBlank="1" showInputMessage="1" showErrorMessage="1" prompt="Balance is automatically calculated in this column under this heading" sqref="D16"/>
    <dataValidation allowBlank="1" showInputMessage="1" showErrorMessage="1" prompt="Interest is automatically calculated in this column under this heading" sqref="E16"/>
    <dataValidation allowBlank="1" showInputMessage="1" showErrorMessage="1" prompt="Yearly Savings are automatically calculated in this column under this heading" sqref="F16"/>
    <dataValidation allowBlank="1" showInputMessage="1" showErrorMessage="1" prompt="Desired Retirement Income is automatically calculated in this column under this heading" sqref="G16"/>
    <dataValidation allowBlank="1" showInputMessage="1" showErrorMessage="1" prompt="Pension Income is automatically calculated in this column under this heading" sqref="H16"/>
    <dataValidation allowBlank="1" showInputMessage="1" showErrorMessage="1" prompt="Year Ending Balance is automatically calculated in this column under this heading" sqref="I16"/>
    <dataValidation allowBlank="1" showInputMessage="1" showErrorMessage="1" prompt="Information is automatically updated in this cell" sqref="B3:J3"/>
    <dataValidation allowBlank="1" showInputMessage="1" showErrorMessage="1" prompt="Combo Chart illustrating Savings Disbursements, Cone of Uncertainty, Working Years, and Retirement Savings Balance" sqref="B4:J4"/>
  </dataValidations>
  <printOptions horizontalCentered="1"/>
  <pageMargins left="0.3" right="0.3" top="0.3" bottom="0.3" header="0.3" footer="0.3"/>
  <pageSetup fitToHeight="0"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J116"/>
  <sheetViews>
    <sheetView showGridLines="0" workbookViewId="0"/>
  </sheetViews>
  <sheetFormatPr defaultColWidth="8.87890625" defaultRowHeight="13.5" x14ac:dyDescent="0.45"/>
  <cols>
    <col min="1" max="1" width="1.3515625" style="12" customWidth="1"/>
    <col min="2" max="3" width="9.3515625" style="12" customWidth="1"/>
    <col min="4" max="5" width="8.87890625" style="12"/>
    <col min="6" max="6" width="10.87890625" style="12" customWidth="1"/>
    <col min="7" max="7" width="9.3515625" style="12" customWidth="1"/>
    <col min="8" max="8" width="14.76171875" style="12" customWidth="1"/>
    <col min="9" max="9" width="19.3515625" style="12" customWidth="1"/>
    <col min="10" max="10" width="12.1171875" style="12" customWidth="1"/>
    <col min="11" max="11" width="14.3515625" style="12" customWidth="1"/>
    <col min="12" max="12" width="8.87890625" style="12"/>
    <col min="13" max="14" width="10.87890625" style="12" customWidth="1"/>
    <col min="15" max="18" width="9.3515625" style="12" customWidth="1"/>
    <col min="19" max="19" width="11.64453125" style="12" customWidth="1"/>
    <col min="20" max="21" width="8.87890625" style="12"/>
    <col min="22" max="22" width="10.41015625" style="12" customWidth="1"/>
    <col min="23" max="26" width="9.3515625" style="12" customWidth="1"/>
    <col min="27" max="27" width="10.41015625" style="12" customWidth="1"/>
    <col min="28" max="29" width="8.87890625" style="12"/>
    <col min="30" max="31" width="10.41015625" style="12" customWidth="1"/>
    <col min="32" max="33" width="8.87890625" style="12"/>
    <col min="34" max="34" width="10.41015625" style="12" customWidth="1"/>
    <col min="35" max="16384" width="8.87890625" style="12"/>
  </cols>
  <sheetData>
    <row r="1" spans="2:34" ht="9" customHeight="1" x14ac:dyDescent="0.45"/>
    <row r="2" spans="2:34" s="19" customFormat="1" ht="41.25" customHeight="1" x14ac:dyDescent="0.5">
      <c r="B2" s="21" t="s">
        <v>20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4" s="4" customFormat="1" ht="24.75" customHeight="1" x14ac:dyDescent="0.5">
      <c r="B3" s="20" t="s">
        <v>21</v>
      </c>
    </row>
    <row r="4" spans="2:34" x14ac:dyDescent="0.45">
      <c r="H4" s="12">
        <f t="array" ref="H4">INDEX(B17:B116,MATCH(MIN(IF(ISNUMBER(SavingsBalance_RetiredPeriod),IF((SavingsBalance_RetiredPeriod&gt;0),SavingsBalance_RetiredPeriod))),SavingsBalance_RetiredPeriod,0))</f>
        <v>79</v>
      </c>
      <c r="I4" s="12" t="s">
        <v>12</v>
      </c>
      <c r="K4" s="12" t="s">
        <v>16</v>
      </c>
      <c r="O4" s="13"/>
    </row>
    <row r="5" spans="2:34" x14ac:dyDescent="0.45">
      <c r="G5" s="12" t="str">
        <f>TEXT(INDEX(SavingsBalance_RetiredPeriod,PlanYears),"$#,###")</f>
        <v>-$2,663,056</v>
      </c>
      <c r="H5" s="12">
        <f>YourCurrentAge+PlanYears-1</f>
        <v>89</v>
      </c>
      <c r="I5" s="12" t="s">
        <v>11</v>
      </c>
      <c r="K5" s="12" t="s">
        <v>13</v>
      </c>
    </row>
    <row r="7" spans="2:34" x14ac:dyDescent="0.45">
      <c r="H7" s="12">
        <f>INDEX($H$4:$H$5,(INDEX(SavingsBalance_RetiredPeriod,PlanYears)&gt;0)+1)</f>
        <v>79</v>
      </c>
      <c r="I7" s="12" t="s">
        <v>14</v>
      </c>
      <c r="K7" s="12" t="str">
        <f>REPT(SUBSTITUTE(SUBSTITUTE(K4,"[AGE]",$H$7),"[BALANCE]",$G$5),INDEX(SavingsBalance_RetiredPeriod,PlanYears)&lt;0)</f>
        <v>Oops. This plan will only provide income to age 79. You'll need to make some modifications.</v>
      </c>
      <c r="O7" s="13"/>
    </row>
    <row r="8" spans="2:34" x14ac:dyDescent="0.45">
      <c r="H8" s="12">
        <f>INDEX($H$4:$H$5,(INDEX(SavingsBalance_RetiredPeriod,PlanYears)&gt;0)+1)</f>
        <v>79</v>
      </c>
      <c r="I8" s="12" t="s">
        <v>15</v>
      </c>
      <c r="K8" s="12" t="str">
        <f>REPT(SUBSTITUTE(SUBSTITUTE(K5,"[AGE]",$H$7),"[BALANCE]",$G$5),INDEX(SavingsBalance_RetiredPeriod,PlanYears)&gt;=0)</f>
        <v/>
      </c>
    </row>
    <row r="9" spans="2:34" x14ac:dyDescent="0.45">
      <c r="F9" s="12" t="s">
        <v>17</v>
      </c>
      <c r="G9" s="12" t="b">
        <f>INDEX(SavingsBalance_RetiredPeriod,PlanYears)&gt;=0</f>
        <v>0</v>
      </c>
      <c r="I9" s="14" t="s">
        <v>18</v>
      </c>
      <c r="K9" s="15" t="s">
        <v>19</v>
      </c>
      <c r="M9" s="16"/>
      <c r="O9" s="13"/>
    </row>
    <row r="10" spans="2:34" x14ac:dyDescent="0.45">
      <c r="H10" s="12">
        <v>1</v>
      </c>
      <c r="I10" s="12" t="str">
        <f>REPT("Congratulations!",Success)</f>
        <v/>
      </c>
      <c r="K10" s="12" t="str">
        <f>REPT("OOPS!",Success=FALSE)</f>
        <v>OOPS!</v>
      </c>
    </row>
    <row r="11" spans="2:34" x14ac:dyDescent="0.45">
      <c r="H11" s="12">
        <v>2</v>
      </c>
      <c r="I11" s="12" t="str">
        <f>REPT("At age",Success)</f>
        <v/>
      </c>
      <c r="K11" s="12" t="str">
        <f>REPT("This plan will only provide income to age",Success=FALSE)</f>
        <v>This plan will only provide income to age</v>
      </c>
    </row>
    <row r="12" spans="2:34" x14ac:dyDescent="0.45">
      <c r="H12" s="12">
        <v>3</v>
      </c>
      <c r="I12" s="12" t="str">
        <f>REPT(YourCurrentAge+PlanYears-1 &amp; ",",Success)</f>
        <v/>
      </c>
      <c r="K12" s="12" t="str">
        <f>REPT(H4 &amp; ".",Success=FALSE)</f>
        <v>79.</v>
      </c>
      <c r="O12" s="13"/>
    </row>
    <row r="13" spans="2:34" x14ac:dyDescent="0.45">
      <c r="H13" s="12">
        <v>4</v>
      </c>
      <c r="I13" s="12" t="str">
        <f>REPT("you will have a savings balance of",Success)</f>
        <v/>
      </c>
      <c r="K13" s="12" t="str">
        <f>REPT("You'll need to make some adjustments.",Success=FALSE)</f>
        <v>You'll need to make some adjustments.</v>
      </c>
    </row>
    <row r="14" spans="2:34" x14ac:dyDescent="0.45">
      <c r="H14" s="12">
        <v>5</v>
      </c>
      <c r="I14" s="12" t="str">
        <f>REPT(TEXT(INDEX(SavingsBalance_RetiredPeriod,PlanYears),"$#,###."),Success)</f>
        <v/>
      </c>
    </row>
    <row r="16" spans="2:34" x14ac:dyDescent="0.45">
      <c r="B16" s="12" t="s">
        <v>0</v>
      </c>
      <c r="C16" s="12" t="s">
        <v>2</v>
      </c>
      <c r="F16" s="12" t="s">
        <v>3</v>
      </c>
      <c r="G16" s="12" t="s">
        <v>4</v>
      </c>
      <c r="H16" s="12" t="s">
        <v>5</v>
      </c>
      <c r="I16" s="12" t="s">
        <v>6</v>
      </c>
      <c r="J16" s="12" t="s">
        <v>1</v>
      </c>
      <c r="K16" s="12" t="s">
        <v>7</v>
      </c>
      <c r="N16" s="12" t="s">
        <v>3</v>
      </c>
      <c r="O16" s="12" t="s">
        <v>4</v>
      </c>
      <c r="P16" s="12" t="s">
        <v>5</v>
      </c>
      <c r="Q16" s="12" t="s">
        <v>6</v>
      </c>
      <c r="R16" s="12" t="s">
        <v>1</v>
      </c>
      <c r="S16" s="12" t="s">
        <v>7</v>
      </c>
      <c r="V16" s="12" t="s">
        <v>3</v>
      </c>
      <c r="W16" s="12" t="s">
        <v>4</v>
      </c>
      <c r="X16" s="12" t="s">
        <v>5</v>
      </c>
      <c r="Y16" s="12" t="s">
        <v>6</v>
      </c>
      <c r="Z16" s="12" t="s">
        <v>1</v>
      </c>
      <c r="AA16" s="12" t="s">
        <v>7</v>
      </c>
      <c r="AD16" s="12" t="s">
        <v>8</v>
      </c>
      <c r="AE16" s="12" t="s">
        <v>9</v>
      </c>
      <c r="AH16" s="12" t="s">
        <v>10</v>
      </c>
    </row>
    <row r="17" spans="2:36" x14ac:dyDescent="0.45">
      <c r="B17" s="12">
        <f>Age</f>
        <v>25</v>
      </c>
      <c r="C17" s="17">
        <f>CurrentAnnualIncome</f>
        <v>55000</v>
      </c>
      <c r="D17" s="17"/>
      <c r="E17" s="17"/>
      <c r="F17" s="17">
        <f>CurrentRetirementSavingsBalance</f>
        <v>0</v>
      </c>
      <c r="G17" s="17">
        <f>Interest</f>
        <v>0</v>
      </c>
      <c r="H17" s="17">
        <f>CurrentAnnualSavingsAmount</f>
        <v>5500</v>
      </c>
      <c r="I17" s="17">
        <f>DesiredRetirementIncome</f>
        <v>0</v>
      </c>
      <c r="J17" s="17">
        <f>PensionIncome</f>
        <v>0</v>
      </c>
      <c r="K17" s="17">
        <f>EndBalance</f>
        <v>5500</v>
      </c>
      <c r="N17" s="17">
        <f>CurrentRetirementSavingsBalance</f>
        <v>0</v>
      </c>
      <c r="O17" s="17">
        <f>Interest_Under</f>
        <v>0</v>
      </c>
      <c r="P17" s="17">
        <f>CurrentAnnualSavingsAmount_Under</f>
        <v>5500</v>
      </c>
      <c r="Q17" s="17">
        <f>DesiredRetirementIncome</f>
        <v>0</v>
      </c>
      <c r="R17" s="17">
        <f>PensionIncome_Under</f>
        <v>0</v>
      </c>
      <c r="S17" s="17">
        <f>EndBalance</f>
        <v>5500</v>
      </c>
      <c r="V17" s="17">
        <f>CurrentRetirementSavingsBalance</f>
        <v>0</v>
      </c>
      <c r="W17" s="17">
        <f>Interest_Over</f>
        <v>0</v>
      </c>
      <c r="X17" s="17">
        <f>CurrentAnnualSavingsAmount_Over</f>
        <v>5500</v>
      </c>
      <c r="Y17" s="17">
        <f>DesiredRetirementIncome</f>
        <v>0</v>
      </c>
      <c r="Z17" s="17">
        <f>PensionIncome_Over</f>
        <v>0</v>
      </c>
      <c r="AA17" s="17">
        <f>EndBalance</f>
        <v>5500</v>
      </c>
      <c r="AD17" s="17">
        <f>IF(Calculations!B17&lt;DesiredRetirementAge,K17,NA())</f>
        <v>5500</v>
      </c>
      <c r="AE17" s="17" t="e">
        <f>IF(Calculations!B17&gt;=(DesiredRetirementAge-1),K17,NA())</f>
        <v>#N/A</v>
      </c>
      <c r="AF17" s="17"/>
      <c r="AH17" s="17">
        <f>AA17-S17</f>
        <v>0</v>
      </c>
      <c r="AJ17" s="17"/>
    </row>
    <row r="18" spans="2:36" x14ac:dyDescent="0.45">
      <c r="B18" s="12">
        <f>Age</f>
        <v>26</v>
      </c>
      <c r="C18" s="17">
        <f>Salary</f>
        <v>56650</v>
      </c>
      <c r="D18" s="17"/>
      <c r="E18" s="17"/>
      <c r="F18" s="17">
        <f>Balance</f>
        <v>5500</v>
      </c>
      <c r="G18" s="17">
        <f>Interest</f>
        <v>385.00000000000006</v>
      </c>
      <c r="H18" s="17">
        <f>YearlySavings</f>
        <v>5665</v>
      </c>
      <c r="I18" s="17">
        <f>DesiredRetirementIncome</f>
        <v>0</v>
      </c>
      <c r="J18" s="17">
        <f>PensionIncome</f>
        <v>0</v>
      </c>
      <c r="K18" s="17">
        <f>EndBalance</f>
        <v>11550</v>
      </c>
      <c r="N18" s="17">
        <f>Balance_Under</f>
        <v>5500</v>
      </c>
      <c r="O18" s="17">
        <f>Interest_Under</f>
        <v>385.00000000000006</v>
      </c>
      <c r="P18" s="17">
        <f>YearlySavings_Under</f>
        <v>5665</v>
      </c>
      <c r="Q18" s="17">
        <f>DesiredRetirementIncome</f>
        <v>0</v>
      </c>
      <c r="R18" s="17">
        <f>PensionIncome_Under</f>
        <v>0</v>
      </c>
      <c r="S18" s="17">
        <f>EndBalance</f>
        <v>11550</v>
      </c>
      <c r="V18" s="17">
        <f>Balance_Over</f>
        <v>5500</v>
      </c>
      <c r="W18" s="17">
        <f>Interest_Over</f>
        <v>385.00000000000006</v>
      </c>
      <c r="X18" s="17">
        <f>YearlySavings_Over</f>
        <v>5665</v>
      </c>
      <c r="Y18" s="17">
        <f>DesiredRetirementIncome</f>
        <v>0</v>
      </c>
      <c r="Z18" s="17">
        <f>PensionIncome_Over</f>
        <v>0</v>
      </c>
      <c r="AA18" s="17">
        <f>EndBalance</f>
        <v>11550</v>
      </c>
      <c r="AD18" s="17">
        <f>IF(Calculations!B18&lt;DesiredRetirementAge,K18,NA())</f>
        <v>11550</v>
      </c>
      <c r="AE18" s="17" t="e">
        <f>IF(Calculations!B18&gt;=(DesiredRetirementAge-1),K18,NA())</f>
        <v>#N/A</v>
      </c>
      <c r="AF18" s="17"/>
      <c r="AH18" s="17">
        <f t="shared" ref="AH18:AH81" si="0">AA18-S18</f>
        <v>0</v>
      </c>
      <c r="AJ18" s="17"/>
    </row>
    <row r="19" spans="2:36" x14ac:dyDescent="0.45">
      <c r="B19" s="12">
        <f>Age</f>
        <v>27</v>
      </c>
      <c r="C19" s="17">
        <f>Salary</f>
        <v>58349.5</v>
      </c>
      <c r="D19" s="17"/>
      <c r="E19" s="17"/>
      <c r="F19" s="17">
        <f>Balance</f>
        <v>11550</v>
      </c>
      <c r="G19" s="17">
        <f>Interest</f>
        <v>808.50000000000011</v>
      </c>
      <c r="H19" s="17">
        <f>YearlySavings</f>
        <v>5834.95</v>
      </c>
      <c r="I19" s="17">
        <f>DesiredRetirementIncome</f>
        <v>0</v>
      </c>
      <c r="J19" s="17">
        <f>PensionIncome</f>
        <v>0</v>
      </c>
      <c r="K19" s="17">
        <f>EndBalance</f>
        <v>18193.45</v>
      </c>
      <c r="N19" s="17">
        <f>Balance_Under</f>
        <v>11550</v>
      </c>
      <c r="O19" s="17">
        <f>Interest_Under</f>
        <v>808.50000000000011</v>
      </c>
      <c r="P19" s="17">
        <f>YearlySavings_Under</f>
        <v>5834.95</v>
      </c>
      <c r="Q19" s="17">
        <f>DesiredRetirementIncome</f>
        <v>0</v>
      </c>
      <c r="R19" s="17">
        <f>PensionIncome_Under</f>
        <v>0</v>
      </c>
      <c r="S19" s="17">
        <f>EndBalance</f>
        <v>18193.45</v>
      </c>
      <c r="V19" s="17">
        <f>Balance_Over</f>
        <v>11550</v>
      </c>
      <c r="W19" s="17">
        <f>Interest_Over</f>
        <v>808.50000000000011</v>
      </c>
      <c r="X19" s="17">
        <f>YearlySavings_Over</f>
        <v>5834.95</v>
      </c>
      <c r="Y19" s="17">
        <f>DesiredRetirementIncome</f>
        <v>0</v>
      </c>
      <c r="Z19" s="17">
        <f>PensionIncome_Over</f>
        <v>0</v>
      </c>
      <c r="AA19" s="17">
        <f>EndBalance</f>
        <v>18193.45</v>
      </c>
      <c r="AD19" s="17">
        <f>IF(Calculations!B19&lt;DesiredRetirementAge,K19,NA())</f>
        <v>18193.45</v>
      </c>
      <c r="AE19" s="17" t="e">
        <f>IF(Calculations!B19&gt;=(DesiredRetirementAge-1),K19,NA())</f>
        <v>#N/A</v>
      </c>
      <c r="AF19" s="17"/>
      <c r="AH19" s="17">
        <f t="shared" si="0"/>
        <v>0</v>
      </c>
      <c r="AJ19" s="17"/>
    </row>
    <row r="20" spans="2:36" x14ac:dyDescent="0.45">
      <c r="B20" s="12">
        <f>Age</f>
        <v>28</v>
      </c>
      <c r="C20" s="17">
        <f>Salary</f>
        <v>60099.985000000001</v>
      </c>
      <c r="D20" s="17"/>
      <c r="E20" s="17"/>
      <c r="F20" s="17">
        <f>Balance</f>
        <v>18193.45</v>
      </c>
      <c r="G20" s="17">
        <f>Interest</f>
        <v>1273.5415000000003</v>
      </c>
      <c r="H20" s="17">
        <f>YearlySavings</f>
        <v>6009.9984999999997</v>
      </c>
      <c r="I20" s="17">
        <f>DesiredRetirementIncome</f>
        <v>0</v>
      </c>
      <c r="J20" s="17">
        <f>PensionIncome</f>
        <v>0</v>
      </c>
      <c r="K20" s="17">
        <f>EndBalance</f>
        <v>25476.989999999998</v>
      </c>
      <c r="N20" s="17">
        <f>Balance_Under</f>
        <v>18193.45</v>
      </c>
      <c r="O20" s="17">
        <f>Interest_Under</f>
        <v>1273.5415000000003</v>
      </c>
      <c r="P20" s="17">
        <f>YearlySavings_Under</f>
        <v>6009.9984999999997</v>
      </c>
      <c r="Q20" s="17">
        <f>DesiredRetirementIncome</f>
        <v>0</v>
      </c>
      <c r="R20" s="17">
        <f>PensionIncome_Under</f>
        <v>0</v>
      </c>
      <c r="S20" s="17">
        <f>EndBalance</f>
        <v>25476.989999999998</v>
      </c>
      <c r="V20" s="17">
        <f>Balance_Over</f>
        <v>18193.45</v>
      </c>
      <c r="W20" s="17">
        <f>Interest_Over</f>
        <v>1273.5415000000003</v>
      </c>
      <c r="X20" s="17">
        <f>YearlySavings_Over</f>
        <v>6009.9984999999997</v>
      </c>
      <c r="Y20" s="17">
        <f>DesiredRetirementIncome</f>
        <v>0</v>
      </c>
      <c r="Z20" s="17">
        <f>PensionIncome_Over</f>
        <v>0</v>
      </c>
      <c r="AA20" s="17">
        <f>EndBalance</f>
        <v>25476.989999999998</v>
      </c>
      <c r="AD20" s="17">
        <f>IF(Calculations!B20&lt;DesiredRetirementAge,K20,NA())</f>
        <v>25476.989999999998</v>
      </c>
      <c r="AE20" s="17" t="e">
        <f>IF(Calculations!B20&gt;=(DesiredRetirementAge-1),K20,NA())</f>
        <v>#N/A</v>
      </c>
      <c r="AF20" s="17"/>
      <c r="AH20" s="17">
        <f t="shared" si="0"/>
        <v>0</v>
      </c>
      <c r="AJ20" s="17"/>
    </row>
    <row r="21" spans="2:36" x14ac:dyDescent="0.45">
      <c r="B21" s="12">
        <f>Age</f>
        <v>29</v>
      </c>
      <c r="C21" s="17">
        <f>Salary</f>
        <v>61902.984550000001</v>
      </c>
      <c r="D21" s="17"/>
      <c r="E21" s="17"/>
      <c r="F21" s="17">
        <f>Balance</f>
        <v>25476.989999999998</v>
      </c>
      <c r="G21" s="17">
        <f>Interest</f>
        <v>1783.3893</v>
      </c>
      <c r="H21" s="17">
        <f>YearlySavings</f>
        <v>6190.2984550000001</v>
      </c>
      <c r="I21" s="17">
        <f>DesiredRetirementIncome</f>
        <v>0</v>
      </c>
      <c r="J21" s="17">
        <f>PensionIncome</f>
        <v>0</v>
      </c>
      <c r="K21" s="17">
        <f>EndBalance</f>
        <v>33450.677754999997</v>
      </c>
      <c r="N21" s="17">
        <f>Balance_Under</f>
        <v>25476.989999999998</v>
      </c>
      <c r="O21" s="17">
        <f>Interest_Under</f>
        <v>1783.3893</v>
      </c>
      <c r="P21" s="17">
        <f>YearlySavings_Under</f>
        <v>6190.2984550000001</v>
      </c>
      <c r="Q21" s="17">
        <f>DesiredRetirementIncome</f>
        <v>0</v>
      </c>
      <c r="R21" s="17">
        <f>PensionIncome_Under</f>
        <v>0</v>
      </c>
      <c r="S21" s="17">
        <f>EndBalance</f>
        <v>33450.677754999997</v>
      </c>
      <c r="V21" s="17">
        <f>Balance_Over</f>
        <v>25476.989999999998</v>
      </c>
      <c r="W21" s="17">
        <f>Interest_Over</f>
        <v>1783.3893</v>
      </c>
      <c r="X21" s="17">
        <f>YearlySavings_Over</f>
        <v>6190.2984550000001</v>
      </c>
      <c r="Y21" s="17">
        <f>DesiredRetirementIncome</f>
        <v>0</v>
      </c>
      <c r="Z21" s="17">
        <f>PensionIncome_Over</f>
        <v>0</v>
      </c>
      <c r="AA21" s="17">
        <f>EndBalance</f>
        <v>33450.677754999997</v>
      </c>
      <c r="AD21" s="17">
        <f>IF(Calculations!B21&lt;DesiredRetirementAge,K21,NA())</f>
        <v>33450.677754999997</v>
      </c>
      <c r="AE21" s="17" t="e">
        <f>IF(Calculations!B21&gt;=(DesiredRetirementAge-1),K21,NA())</f>
        <v>#N/A</v>
      </c>
      <c r="AF21" s="17"/>
      <c r="AH21" s="17">
        <f t="shared" si="0"/>
        <v>0</v>
      </c>
      <c r="AJ21" s="17"/>
    </row>
    <row r="22" spans="2:36" x14ac:dyDescent="0.45">
      <c r="B22" s="12">
        <f>Age</f>
        <v>30</v>
      </c>
      <c r="C22" s="17">
        <f>Salary</f>
        <v>63760.074086500004</v>
      </c>
      <c r="D22" s="17"/>
      <c r="E22" s="17"/>
      <c r="F22" s="17">
        <f>Balance</f>
        <v>33450.677754999997</v>
      </c>
      <c r="G22" s="17">
        <f>Interest</f>
        <v>2341.5474428500002</v>
      </c>
      <c r="H22" s="17">
        <f>YearlySavings</f>
        <v>6376.0074086499999</v>
      </c>
      <c r="I22" s="17">
        <f>DesiredRetirementIncome</f>
        <v>0</v>
      </c>
      <c r="J22" s="17">
        <f>PensionIncome</f>
        <v>0</v>
      </c>
      <c r="K22" s="17">
        <f>EndBalance</f>
        <v>42168.232606500002</v>
      </c>
      <c r="N22" s="17">
        <f>Balance_Under</f>
        <v>33450.677754999997</v>
      </c>
      <c r="O22" s="17">
        <f>Interest_Under</f>
        <v>2341.5474428500002</v>
      </c>
      <c r="P22" s="17">
        <f>YearlySavings_Under</f>
        <v>6376.0074086499999</v>
      </c>
      <c r="Q22" s="17">
        <f>DesiredRetirementIncome</f>
        <v>0</v>
      </c>
      <c r="R22" s="17">
        <f>PensionIncome_Under</f>
        <v>0</v>
      </c>
      <c r="S22" s="17">
        <f>EndBalance</f>
        <v>42168.232606500002</v>
      </c>
      <c r="V22" s="17">
        <f>Balance_Over</f>
        <v>33450.677754999997</v>
      </c>
      <c r="W22" s="17">
        <f>Interest_Over</f>
        <v>2341.5474428500002</v>
      </c>
      <c r="X22" s="17">
        <f>YearlySavings_Over</f>
        <v>6376.0074086499999</v>
      </c>
      <c r="Y22" s="17">
        <f>DesiredRetirementIncome</f>
        <v>0</v>
      </c>
      <c r="Z22" s="17">
        <f>PensionIncome_Over</f>
        <v>0</v>
      </c>
      <c r="AA22" s="17">
        <f>EndBalance</f>
        <v>42168.232606500002</v>
      </c>
      <c r="AD22" s="17">
        <f>IF(Calculations!B22&lt;DesiredRetirementAge,K22,NA())</f>
        <v>42168.232606500002</v>
      </c>
      <c r="AE22" s="17" t="e">
        <f>IF(Calculations!B22&gt;=(DesiredRetirementAge-1),K22,NA())</f>
        <v>#N/A</v>
      </c>
      <c r="AF22" s="17"/>
      <c r="AH22" s="17">
        <f t="shared" si="0"/>
        <v>0</v>
      </c>
      <c r="AJ22" s="17"/>
    </row>
    <row r="23" spans="2:36" x14ac:dyDescent="0.45">
      <c r="B23" s="12">
        <f>Age</f>
        <v>31</v>
      </c>
      <c r="C23" s="17">
        <f>Salary</f>
        <v>65672.876309095009</v>
      </c>
      <c r="D23" s="17"/>
      <c r="E23" s="17"/>
      <c r="F23" s="17">
        <f>Balance</f>
        <v>42168.232606500002</v>
      </c>
      <c r="G23" s="17">
        <f>Interest</f>
        <v>2951.7762824550005</v>
      </c>
      <c r="H23" s="17">
        <f>YearlySavings</f>
        <v>6567.2876309095</v>
      </c>
      <c r="I23" s="17">
        <f>DesiredRetirementIncome</f>
        <v>0</v>
      </c>
      <c r="J23" s="17">
        <f>PensionIncome</f>
        <v>0</v>
      </c>
      <c r="K23" s="17">
        <f>EndBalance</f>
        <v>51687.296519864503</v>
      </c>
      <c r="N23" s="17">
        <f>Balance_Under</f>
        <v>42168.232606500002</v>
      </c>
      <c r="O23" s="17">
        <f>Interest_Under</f>
        <v>2951.7762824550005</v>
      </c>
      <c r="P23" s="17">
        <f>YearlySavings_Under</f>
        <v>6567.2876309095</v>
      </c>
      <c r="Q23" s="17">
        <f>DesiredRetirementIncome</f>
        <v>0</v>
      </c>
      <c r="R23" s="17">
        <f>PensionIncome_Under</f>
        <v>0</v>
      </c>
      <c r="S23" s="17">
        <f>EndBalance</f>
        <v>51687.296519864503</v>
      </c>
      <c r="V23" s="17">
        <f>Balance_Over</f>
        <v>42168.232606500002</v>
      </c>
      <c r="W23" s="17">
        <f>Interest_Over</f>
        <v>2951.7762824550005</v>
      </c>
      <c r="X23" s="17">
        <f>YearlySavings_Over</f>
        <v>6567.2876309095</v>
      </c>
      <c r="Y23" s="17">
        <f>DesiredRetirementIncome</f>
        <v>0</v>
      </c>
      <c r="Z23" s="17">
        <f>PensionIncome_Over</f>
        <v>0</v>
      </c>
      <c r="AA23" s="17">
        <f>EndBalance</f>
        <v>51687.296519864503</v>
      </c>
      <c r="AD23" s="17">
        <f>IF(Calculations!B23&lt;DesiredRetirementAge,K23,NA())</f>
        <v>51687.296519864503</v>
      </c>
      <c r="AE23" s="17" t="e">
        <f>IF(Calculations!B23&gt;=(DesiredRetirementAge-1),K23,NA())</f>
        <v>#N/A</v>
      </c>
      <c r="AF23" s="17"/>
      <c r="AH23" s="17">
        <f t="shared" si="0"/>
        <v>0</v>
      </c>
      <c r="AJ23" s="17"/>
    </row>
    <row r="24" spans="2:36" x14ac:dyDescent="0.45">
      <c r="B24" s="12">
        <f>Age</f>
        <v>32</v>
      </c>
      <c r="C24" s="17">
        <f>Salary</f>
        <v>67643.062598367862</v>
      </c>
      <c r="D24" s="17"/>
      <c r="E24" s="17"/>
      <c r="F24" s="17">
        <f>Balance</f>
        <v>51687.296519864503</v>
      </c>
      <c r="G24" s="17">
        <f>Interest</f>
        <v>3618.1107563905157</v>
      </c>
      <c r="H24" s="17">
        <f>YearlySavings</f>
        <v>6764.3062598367851</v>
      </c>
      <c r="I24" s="17">
        <f>DesiredRetirementIncome</f>
        <v>0</v>
      </c>
      <c r="J24" s="17">
        <f>PensionIncome</f>
        <v>0</v>
      </c>
      <c r="K24" s="17">
        <f>EndBalance</f>
        <v>62069.713536091804</v>
      </c>
      <c r="N24" s="17">
        <f>Balance_Under</f>
        <v>51687.296519864503</v>
      </c>
      <c r="O24" s="17">
        <f>Interest_Under</f>
        <v>3618.1107563905157</v>
      </c>
      <c r="P24" s="17">
        <f>YearlySavings_Under</f>
        <v>6764.3062598367851</v>
      </c>
      <c r="Q24" s="17">
        <f>DesiredRetirementIncome</f>
        <v>0</v>
      </c>
      <c r="R24" s="17">
        <f>PensionIncome_Under</f>
        <v>0</v>
      </c>
      <c r="S24" s="17">
        <f>EndBalance</f>
        <v>62069.713536091804</v>
      </c>
      <c r="V24" s="17">
        <f>Balance_Over</f>
        <v>51687.296519864503</v>
      </c>
      <c r="W24" s="17">
        <f>Interest_Over</f>
        <v>3618.1107563905157</v>
      </c>
      <c r="X24" s="17">
        <f>YearlySavings_Over</f>
        <v>6764.3062598367851</v>
      </c>
      <c r="Y24" s="17">
        <f>DesiredRetirementIncome</f>
        <v>0</v>
      </c>
      <c r="Z24" s="17">
        <f>PensionIncome_Over</f>
        <v>0</v>
      </c>
      <c r="AA24" s="17">
        <f>EndBalance</f>
        <v>62069.713536091804</v>
      </c>
      <c r="AD24" s="17">
        <f>IF(Calculations!B24&lt;DesiredRetirementAge,K24,NA())</f>
        <v>62069.713536091804</v>
      </c>
      <c r="AE24" s="17" t="e">
        <f>IF(Calculations!B24&gt;=(DesiredRetirementAge-1),K24,NA())</f>
        <v>#N/A</v>
      </c>
      <c r="AF24" s="17"/>
      <c r="AH24" s="17">
        <f t="shared" si="0"/>
        <v>0</v>
      </c>
      <c r="AJ24" s="17"/>
    </row>
    <row r="25" spans="2:36" x14ac:dyDescent="0.45">
      <c r="B25" s="12">
        <f>Age</f>
        <v>33</v>
      </c>
      <c r="C25" s="17">
        <f>Salary</f>
        <v>69672.354476318898</v>
      </c>
      <c r="D25" s="17"/>
      <c r="E25" s="17"/>
      <c r="F25" s="17">
        <f>Balance</f>
        <v>62069.713536091804</v>
      </c>
      <c r="G25" s="17">
        <f>Interest</f>
        <v>4344.8799475264268</v>
      </c>
      <c r="H25" s="17">
        <f>YearlySavings</f>
        <v>6967.2354476318887</v>
      </c>
      <c r="I25" s="17">
        <f>DesiredRetirementIncome</f>
        <v>0</v>
      </c>
      <c r="J25" s="17">
        <f>PensionIncome</f>
        <v>0</v>
      </c>
      <c r="K25" s="17">
        <f>EndBalance</f>
        <v>73381.828931250115</v>
      </c>
      <c r="N25" s="17">
        <f>Balance_Under</f>
        <v>62069.713536091804</v>
      </c>
      <c r="O25" s="17">
        <f>Interest_Under</f>
        <v>4344.8799475264268</v>
      </c>
      <c r="P25" s="17">
        <f>YearlySavings_Under</f>
        <v>6967.2354476318887</v>
      </c>
      <c r="Q25" s="17">
        <f>DesiredRetirementIncome</f>
        <v>0</v>
      </c>
      <c r="R25" s="17">
        <f>PensionIncome_Under</f>
        <v>0</v>
      </c>
      <c r="S25" s="17">
        <f>EndBalance</f>
        <v>73381.828931250115</v>
      </c>
      <c r="V25" s="17">
        <f>Balance_Over</f>
        <v>62069.713536091804</v>
      </c>
      <c r="W25" s="17">
        <f>Interest_Over</f>
        <v>4344.8799475264268</v>
      </c>
      <c r="X25" s="17">
        <f>YearlySavings_Over</f>
        <v>6967.2354476318887</v>
      </c>
      <c r="Y25" s="17">
        <f>DesiredRetirementIncome</f>
        <v>0</v>
      </c>
      <c r="Z25" s="17">
        <f>PensionIncome_Over</f>
        <v>0</v>
      </c>
      <c r="AA25" s="17">
        <f>EndBalance</f>
        <v>73381.828931250115</v>
      </c>
      <c r="AD25" s="17">
        <f>IF(Calculations!B25&lt;DesiredRetirementAge,K25,NA())</f>
        <v>73381.828931250115</v>
      </c>
      <c r="AE25" s="17" t="e">
        <f>IF(Calculations!B25&gt;=(DesiredRetirementAge-1),K25,NA())</f>
        <v>#N/A</v>
      </c>
      <c r="AF25" s="17"/>
      <c r="AH25" s="17">
        <f t="shared" si="0"/>
        <v>0</v>
      </c>
      <c r="AJ25" s="17"/>
    </row>
    <row r="26" spans="2:36" x14ac:dyDescent="0.45">
      <c r="B26" s="12">
        <f>Age</f>
        <v>34</v>
      </c>
      <c r="C26" s="17">
        <f>Salary</f>
        <v>71762.525110608462</v>
      </c>
      <c r="D26" s="17"/>
      <c r="E26" s="17"/>
      <c r="F26" s="17">
        <f>Balance</f>
        <v>73381.828931250115</v>
      </c>
      <c r="G26" s="17">
        <f>Interest</f>
        <v>5136.7280251875081</v>
      </c>
      <c r="H26" s="17">
        <f>YearlySavings</f>
        <v>7176.2525110608458</v>
      </c>
      <c r="I26" s="17">
        <f>DesiredRetirementIncome</f>
        <v>0</v>
      </c>
      <c r="J26" s="17">
        <f>PensionIncome</f>
        <v>0</v>
      </c>
      <c r="K26" s="17">
        <f>EndBalance</f>
        <v>85694.80946749846</v>
      </c>
      <c r="N26" s="17">
        <f>Balance_Under</f>
        <v>73381.828931250115</v>
      </c>
      <c r="O26" s="17">
        <f>Interest_Under</f>
        <v>5136.7280251875081</v>
      </c>
      <c r="P26" s="17">
        <f>YearlySavings_Under</f>
        <v>7176.2525110608458</v>
      </c>
      <c r="Q26" s="17">
        <f>DesiredRetirementIncome</f>
        <v>0</v>
      </c>
      <c r="R26" s="17">
        <f>PensionIncome_Under</f>
        <v>0</v>
      </c>
      <c r="S26" s="17">
        <f>EndBalance</f>
        <v>85694.80946749846</v>
      </c>
      <c r="V26" s="17">
        <f>Balance_Over</f>
        <v>73381.828931250115</v>
      </c>
      <c r="W26" s="17">
        <f>Interest_Over</f>
        <v>5136.7280251875081</v>
      </c>
      <c r="X26" s="17">
        <f>YearlySavings_Over</f>
        <v>7176.2525110608458</v>
      </c>
      <c r="Y26" s="17">
        <f>DesiredRetirementIncome</f>
        <v>0</v>
      </c>
      <c r="Z26" s="17">
        <f>PensionIncome_Over</f>
        <v>0</v>
      </c>
      <c r="AA26" s="17">
        <f>EndBalance</f>
        <v>85694.80946749846</v>
      </c>
      <c r="AD26" s="17">
        <f>IF(Calculations!B26&lt;DesiredRetirementAge,K26,NA())</f>
        <v>85694.80946749846</v>
      </c>
      <c r="AE26" s="17" t="e">
        <f>IF(Calculations!B26&gt;=(DesiredRetirementAge-1),K26,NA())</f>
        <v>#N/A</v>
      </c>
      <c r="AF26" s="17"/>
      <c r="AH26" s="17">
        <f t="shared" si="0"/>
        <v>0</v>
      </c>
      <c r="AJ26" s="17"/>
    </row>
    <row r="27" spans="2:36" x14ac:dyDescent="0.45">
      <c r="B27" s="12">
        <f>Age</f>
        <v>35</v>
      </c>
      <c r="C27" s="17">
        <f>Salary</f>
        <v>73915.400863926712</v>
      </c>
      <c r="D27" s="17"/>
      <c r="E27" s="17"/>
      <c r="F27" s="17">
        <f>Balance</f>
        <v>85694.80946749846</v>
      </c>
      <c r="G27" s="17">
        <f>Interest</f>
        <v>5998.6366627248926</v>
      </c>
      <c r="H27" s="17">
        <f>YearlySavings</f>
        <v>7391.5400863926716</v>
      </c>
      <c r="I27" s="17">
        <f>DesiredRetirementIncome</f>
        <v>0</v>
      </c>
      <c r="J27" s="17">
        <f>PensionIncome</f>
        <v>0</v>
      </c>
      <c r="K27" s="17">
        <f>EndBalance</f>
        <v>99084.986216616031</v>
      </c>
      <c r="N27" s="17">
        <f>Balance_Under</f>
        <v>85694.80946749846</v>
      </c>
      <c r="O27" s="17">
        <f>Interest_Under</f>
        <v>5998.6366627248926</v>
      </c>
      <c r="P27" s="17">
        <f>YearlySavings_Under</f>
        <v>7391.5400863926716</v>
      </c>
      <c r="Q27" s="17">
        <f>DesiredRetirementIncome</f>
        <v>0</v>
      </c>
      <c r="R27" s="17">
        <f>PensionIncome_Under</f>
        <v>0</v>
      </c>
      <c r="S27" s="17">
        <f>EndBalance</f>
        <v>99084.986216616031</v>
      </c>
      <c r="V27" s="17">
        <f>Balance_Over</f>
        <v>85694.80946749846</v>
      </c>
      <c r="W27" s="17">
        <f>Interest_Over</f>
        <v>5998.6366627248926</v>
      </c>
      <c r="X27" s="17">
        <f>YearlySavings_Over</f>
        <v>7391.5400863926716</v>
      </c>
      <c r="Y27" s="17">
        <f>DesiredRetirementIncome</f>
        <v>0</v>
      </c>
      <c r="Z27" s="17">
        <f>PensionIncome_Over</f>
        <v>0</v>
      </c>
      <c r="AA27" s="17">
        <f>EndBalance</f>
        <v>99084.986216616031</v>
      </c>
      <c r="AD27" s="17">
        <f>IF(Calculations!B27&lt;DesiredRetirementAge,K27,NA())</f>
        <v>99084.986216616031</v>
      </c>
      <c r="AE27" s="17" t="e">
        <f>IF(Calculations!B27&gt;=(DesiredRetirementAge-1),K27,NA())</f>
        <v>#N/A</v>
      </c>
      <c r="AF27" s="17"/>
      <c r="AH27" s="17">
        <f t="shared" si="0"/>
        <v>0</v>
      </c>
      <c r="AJ27" s="17"/>
    </row>
    <row r="28" spans="2:36" x14ac:dyDescent="0.45">
      <c r="B28" s="12">
        <f>Age</f>
        <v>36</v>
      </c>
      <c r="C28" s="17">
        <f>Salary</f>
        <v>76132.862889844517</v>
      </c>
      <c r="D28" s="17"/>
      <c r="E28" s="17"/>
      <c r="F28" s="17">
        <f>Balance</f>
        <v>99084.986216616031</v>
      </c>
      <c r="G28" s="17">
        <f>Interest</f>
        <v>6935.949035163123</v>
      </c>
      <c r="H28" s="17">
        <f>YearlySavings</f>
        <v>7613.2862889844519</v>
      </c>
      <c r="I28" s="17">
        <f>DesiredRetirementIncome</f>
        <v>0</v>
      </c>
      <c r="J28" s="17">
        <f>PensionIncome</f>
        <v>0</v>
      </c>
      <c r="K28" s="17">
        <f>EndBalance</f>
        <v>113634.22154076361</v>
      </c>
      <c r="N28" s="17">
        <f>Balance_Under</f>
        <v>99084.986216616031</v>
      </c>
      <c r="O28" s="17">
        <f>Interest_Under</f>
        <v>6935.949035163123</v>
      </c>
      <c r="P28" s="17">
        <f>YearlySavings_Under</f>
        <v>7613.2862889844519</v>
      </c>
      <c r="Q28" s="17">
        <f>DesiredRetirementIncome</f>
        <v>0</v>
      </c>
      <c r="R28" s="17">
        <f>PensionIncome_Under</f>
        <v>0</v>
      </c>
      <c r="S28" s="17">
        <f>EndBalance</f>
        <v>113634.22154076361</v>
      </c>
      <c r="V28" s="17">
        <f>Balance_Over</f>
        <v>99084.986216616031</v>
      </c>
      <c r="W28" s="17">
        <f>Interest_Over</f>
        <v>6935.949035163123</v>
      </c>
      <c r="X28" s="17">
        <f>YearlySavings_Over</f>
        <v>7613.2862889844519</v>
      </c>
      <c r="Y28" s="17">
        <f>DesiredRetirementIncome</f>
        <v>0</v>
      </c>
      <c r="Z28" s="17">
        <f>PensionIncome_Over</f>
        <v>0</v>
      </c>
      <c r="AA28" s="17">
        <f>EndBalance</f>
        <v>113634.22154076361</v>
      </c>
      <c r="AD28" s="17">
        <f>IF(Calculations!B28&lt;DesiredRetirementAge,K28,NA())</f>
        <v>113634.22154076361</v>
      </c>
      <c r="AE28" s="17" t="e">
        <f>IF(Calculations!B28&gt;=(DesiredRetirementAge-1),K28,NA())</f>
        <v>#N/A</v>
      </c>
      <c r="AF28" s="17"/>
      <c r="AH28" s="17">
        <f t="shared" si="0"/>
        <v>0</v>
      </c>
      <c r="AJ28" s="17"/>
    </row>
    <row r="29" spans="2:36" x14ac:dyDescent="0.45">
      <c r="B29" s="12">
        <f>Age</f>
        <v>37</v>
      </c>
      <c r="C29" s="17">
        <f>Salary</f>
        <v>78416.848776539846</v>
      </c>
      <c r="D29" s="17"/>
      <c r="E29" s="17"/>
      <c r="F29" s="17">
        <f>Balance</f>
        <v>113634.22154076361</v>
      </c>
      <c r="G29" s="17">
        <f>Interest</f>
        <v>7954.3955078534536</v>
      </c>
      <c r="H29" s="17">
        <f>YearlySavings</f>
        <v>7841.6848776539855</v>
      </c>
      <c r="I29" s="17">
        <f>DesiredRetirementIncome</f>
        <v>0</v>
      </c>
      <c r="J29" s="17">
        <f>PensionIncome</f>
        <v>0</v>
      </c>
      <c r="K29" s="17">
        <f>EndBalance</f>
        <v>129430.30192627104</v>
      </c>
      <c r="N29" s="17">
        <f>Balance_Under</f>
        <v>113634.22154076361</v>
      </c>
      <c r="O29" s="17">
        <f>Interest_Under</f>
        <v>7954.3955078534536</v>
      </c>
      <c r="P29" s="17">
        <f>YearlySavings_Under</f>
        <v>7841.6848776539855</v>
      </c>
      <c r="Q29" s="17">
        <f>DesiredRetirementIncome</f>
        <v>0</v>
      </c>
      <c r="R29" s="17">
        <f>PensionIncome_Under</f>
        <v>0</v>
      </c>
      <c r="S29" s="17">
        <f>EndBalance</f>
        <v>129430.30192627104</v>
      </c>
      <c r="V29" s="17">
        <f>Balance_Over</f>
        <v>113634.22154076361</v>
      </c>
      <c r="W29" s="17">
        <f>Interest_Over</f>
        <v>7954.3955078534536</v>
      </c>
      <c r="X29" s="17">
        <f>YearlySavings_Over</f>
        <v>7841.6848776539855</v>
      </c>
      <c r="Y29" s="17">
        <f>DesiredRetirementIncome</f>
        <v>0</v>
      </c>
      <c r="Z29" s="17">
        <f>PensionIncome_Over</f>
        <v>0</v>
      </c>
      <c r="AA29" s="17">
        <f>EndBalance</f>
        <v>129430.30192627104</v>
      </c>
      <c r="AD29" s="17">
        <f>IF(Calculations!B29&lt;DesiredRetirementAge,K29,NA())</f>
        <v>129430.30192627104</v>
      </c>
      <c r="AE29" s="17" t="e">
        <f>IF(Calculations!B29&gt;=(DesiredRetirementAge-1),K29,NA())</f>
        <v>#N/A</v>
      </c>
      <c r="AF29" s="17"/>
      <c r="AH29" s="17">
        <f t="shared" si="0"/>
        <v>0</v>
      </c>
      <c r="AJ29" s="17"/>
    </row>
    <row r="30" spans="2:36" x14ac:dyDescent="0.45">
      <c r="B30" s="12">
        <f>Age</f>
        <v>38</v>
      </c>
      <c r="C30" s="17">
        <f>Salary</f>
        <v>80769.354239836044</v>
      </c>
      <c r="D30" s="17"/>
      <c r="E30" s="17"/>
      <c r="F30" s="17">
        <f>Balance</f>
        <v>129430.30192627104</v>
      </c>
      <c r="G30" s="17">
        <f>Interest</f>
        <v>9060.1211348389734</v>
      </c>
      <c r="H30" s="17">
        <f>YearlySavings</f>
        <v>8076.9354239836048</v>
      </c>
      <c r="I30" s="17">
        <f>DesiredRetirementIncome</f>
        <v>0</v>
      </c>
      <c r="J30" s="17">
        <f>PensionIncome</f>
        <v>0</v>
      </c>
      <c r="K30" s="17">
        <f>EndBalance</f>
        <v>146567.35848509363</v>
      </c>
      <c r="N30" s="17">
        <f>Balance_Under</f>
        <v>129430.30192627104</v>
      </c>
      <c r="O30" s="17">
        <f>Interest_Under</f>
        <v>9060.1211348389734</v>
      </c>
      <c r="P30" s="17">
        <f>YearlySavings_Under</f>
        <v>8076.9354239836048</v>
      </c>
      <c r="Q30" s="17">
        <f>DesiredRetirementIncome</f>
        <v>0</v>
      </c>
      <c r="R30" s="17">
        <f>PensionIncome_Under</f>
        <v>0</v>
      </c>
      <c r="S30" s="17">
        <f>EndBalance</f>
        <v>146567.35848509363</v>
      </c>
      <c r="V30" s="17">
        <f>Balance_Over</f>
        <v>129430.30192627104</v>
      </c>
      <c r="W30" s="17">
        <f>Interest_Over</f>
        <v>9060.1211348389734</v>
      </c>
      <c r="X30" s="17">
        <f>YearlySavings_Over</f>
        <v>8076.9354239836048</v>
      </c>
      <c r="Y30" s="17">
        <f>DesiredRetirementIncome</f>
        <v>0</v>
      </c>
      <c r="Z30" s="17">
        <f>PensionIncome_Over</f>
        <v>0</v>
      </c>
      <c r="AA30" s="17">
        <f>EndBalance</f>
        <v>146567.35848509363</v>
      </c>
      <c r="AD30" s="17">
        <f>IF(Calculations!B30&lt;DesiredRetirementAge,K30,NA())</f>
        <v>146567.35848509363</v>
      </c>
      <c r="AE30" s="17" t="e">
        <f>IF(Calculations!B30&gt;=(DesiredRetirementAge-1),K30,NA())</f>
        <v>#N/A</v>
      </c>
      <c r="AF30" s="17"/>
      <c r="AH30" s="17">
        <f t="shared" si="0"/>
        <v>0</v>
      </c>
      <c r="AJ30" s="17"/>
    </row>
    <row r="31" spans="2:36" x14ac:dyDescent="0.45">
      <c r="B31" s="12">
        <f>Age</f>
        <v>39</v>
      </c>
      <c r="C31" s="17">
        <f>Salary</f>
        <v>83192.43486703113</v>
      </c>
      <c r="D31" s="17"/>
      <c r="E31" s="17"/>
      <c r="F31" s="17">
        <f>Balance</f>
        <v>146567.35848509363</v>
      </c>
      <c r="G31" s="17">
        <f>Interest</f>
        <v>10259.715093956554</v>
      </c>
      <c r="H31" s="17">
        <f>YearlySavings</f>
        <v>8319.2434867031134</v>
      </c>
      <c r="I31" s="17">
        <f>DesiredRetirementIncome</f>
        <v>0</v>
      </c>
      <c r="J31" s="17">
        <f>PensionIncome</f>
        <v>0</v>
      </c>
      <c r="K31" s="17">
        <f>EndBalance</f>
        <v>165146.3170657533</v>
      </c>
      <c r="N31" s="17">
        <f>Balance_Under</f>
        <v>146567.35848509363</v>
      </c>
      <c r="O31" s="17">
        <f>Interest_Under</f>
        <v>10259.715093956554</v>
      </c>
      <c r="P31" s="17">
        <f>YearlySavings_Under</f>
        <v>8319.2434867031134</v>
      </c>
      <c r="Q31" s="17">
        <f>DesiredRetirementIncome</f>
        <v>0</v>
      </c>
      <c r="R31" s="17">
        <f>PensionIncome_Under</f>
        <v>0</v>
      </c>
      <c r="S31" s="17">
        <f>EndBalance</f>
        <v>165146.3170657533</v>
      </c>
      <c r="V31" s="17">
        <f>Balance_Over</f>
        <v>146567.35848509363</v>
      </c>
      <c r="W31" s="17">
        <f>Interest_Over</f>
        <v>10259.715093956554</v>
      </c>
      <c r="X31" s="17">
        <f>YearlySavings_Over</f>
        <v>8319.2434867031134</v>
      </c>
      <c r="Y31" s="17">
        <f>DesiredRetirementIncome</f>
        <v>0</v>
      </c>
      <c r="Z31" s="17">
        <f>PensionIncome_Over</f>
        <v>0</v>
      </c>
      <c r="AA31" s="17">
        <f>EndBalance</f>
        <v>165146.3170657533</v>
      </c>
      <c r="AD31" s="17">
        <f>IF(Calculations!B31&lt;DesiredRetirementAge,K31,NA())</f>
        <v>165146.3170657533</v>
      </c>
      <c r="AE31" s="17" t="e">
        <f>IF(Calculations!B31&gt;=(DesiredRetirementAge-1),K31,NA())</f>
        <v>#N/A</v>
      </c>
      <c r="AF31" s="17"/>
      <c r="AH31" s="17">
        <f t="shared" si="0"/>
        <v>0</v>
      </c>
      <c r="AJ31" s="17"/>
    </row>
    <row r="32" spans="2:36" x14ac:dyDescent="0.45">
      <c r="B32" s="12">
        <f>Age</f>
        <v>40</v>
      </c>
      <c r="C32" s="17">
        <f>Salary</f>
        <v>85688.207913042061</v>
      </c>
      <c r="D32" s="17"/>
      <c r="E32" s="17"/>
      <c r="F32" s="17">
        <f>Balance</f>
        <v>165146.3170657533</v>
      </c>
      <c r="G32" s="17">
        <f>Interest</f>
        <v>11560.242194602732</v>
      </c>
      <c r="H32" s="17">
        <f>YearlySavings</f>
        <v>8568.8207913042061</v>
      </c>
      <c r="I32" s="17">
        <f>DesiredRetirementIncome</f>
        <v>0</v>
      </c>
      <c r="J32" s="17">
        <f>PensionIncome</f>
        <v>0</v>
      </c>
      <c r="K32" s="17">
        <f>EndBalance</f>
        <v>185275.38005166024</v>
      </c>
      <c r="N32" s="17">
        <f>Balance_Under</f>
        <v>165146.3170657533</v>
      </c>
      <c r="O32" s="17">
        <f>Interest_Under</f>
        <v>11560.242194602732</v>
      </c>
      <c r="P32" s="17">
        <f>YearlySavings_Under</f>
        <v>8568.8207913042061</v>
      </c>
      <c r="Q32" s="17">
        <f>DesiredRetirementIncome</f>
        <v>0</v>
      </c>
      <c r="R32" s="17">
        <f>PensionIncome_Under</f>
        <v>0</v>
      </c>
      <c r="S32" s="17">
        <f>EndBalance</f>
        <v>185275.38005166024</v>
      </c>
      <c r="V32" s="17">
        <f>Balance_Over</f>
        <v>165146.3170657533</v>
      </c>
      <c r="W32" s="17">
        <f>Interest_Over</f>
        <v>11560.242194602732</v>
      </c>
      <c r="X32" s="17">
        <f>YearlySavings_Over</f>
        <v>8568.8207913042061</v>
      </c>
      <c r="Y32" s="17">
        <f>DesiredRetirementIncome</f>
        <v>0</v>
      </c>
      <c r="Z32" s="17">
        <f>PensionIncome_Over</f>
        <v>0</v>
      </c>
      <c r="AA32" s="17">
        <f>EndBalance</f>
        <v>185275.38005166024</v>
      </c>
      <c r="AD32" s="17">
        <f>IF(Calculations!B32&lt;DesiredRetirementAge,K32,NA())</f>
        <v>185275.38005166024</v>
      </c>
      <c r="AE32" s="17" t="e">
        <f>IF(Calculations!B32&gt;=(DesiredRetirementAge-1),K32,NA())</f>
        <v>#N/A</v>
      </c>
      <c r="AF32" s="17"/>
      <c r="AH32" s="17">
        <f t="shared" si="0"/>
        <v>0</v>
      </c>
      <c r="AJ32" s="17"/>
    </row>
    <row r="33" spans="2:36" x14ac:dyDescent="0.45">
      <c r="B33" s="12">
        <f>Age</f>
        <v>41</v>
      </c>
      <c r="C33" s="17">
        <f>Salary</f>
        <v>88258.854150433326</v>
      </c>
      <c r="D33" s="17"/>
      <c r="E33" s="17"/>
      <c r="F33" s="17">
        <f>Balance</f>
        <v>185275.38005166024</v>
      </c>
      <c r="G33" s="17">
        <f>Interest</f>
        <v>12969.276603616217</v>
      </c>
      <c r="H33" s="17">
        <f>YearlySavings</f>
        <v>8825.8854150433326</v>
      </c>
      <c r="I33" s="17">
        <f>DesiredRetirementIncome</f>
        <v>0</v>
      </c>
      <c r="J33" s="17">
        <f>PensionIncome</f>
        <v>0</v>
      </c>
      <c r="K33" s="17">
        <f>EndBalance</f>
        <v>207070.54207031979</v>
      </c>
      <c r="N33" s="17">
        <f>Balance_Under</f>
        <v>185275.38005166024</v>
      </c>
      <c r="O33" s="17">
        <f>Interest_Under</f>
        <v>12969.276603616217</v>
      </c>
      <c r="P33" s="17">
        <f>YearlySavings_Under</f>
        <v>8825.8854150433326</v>
      </c>
      <c r="Q33" s="17">
        <f>DesiredRetirementIncome</f>
        <v>0</v>
      </c>
      <c r="R33" s="17">
        <f>PensionIncome_Under</f>
        <v>0</v>
      </c>
      <c r="S33" s="17">
        <f>EndBalance</f>
        <v>207070.54207031979</v>
      </c>
      <c r="V33" s="17">
        <f>Balance_Over</f>
        <v>185275.38005166024</v>
      </c>
      <c r="W33" s="17">
        <f>Interest_Over</f>
        <v>12969.276603616217</v>
      </c>
      <c r="X33" s="17">
        <f>YearlySavings_Over</f>
        <v>8825.8854150433326</v>
      </c>
      <c r="Y33" s="17">
        <f>DesiredRetirementIncome</f>
        <v>0</v>
      </c>
      <c r="Z33" s="17">
        <f>PensionIncome_Over</f>
        <v>0</v>
      </c>
      <c r="AA33" s="17">
        <f>EndBalance</f>
        <v>207070.54207031979</v>
      </c>
      <c r="AD33" s="17">
        <f>IF(Calculations!B33&lt;DesiredRetirementAge,K33,NA())</f>
        <v>207070.54207031979</v>
      </c>
      <c r="AE33" s="17" t="e">
        <f>IF(Calculations!B33&gt;=(DesiredRetirementAge-1),K33,NA())</f>
        <v>#N/A</v>
      </c>
      <c r="AF33" s="17"/>
      <c r="AH33" s="17">
        <f t="shared" si="0"/>
        <v>0</v>
      </c>
      <c r="AJ33" s="17"/>
    </row>
    <row r="34" spans="2:36" x14ac:dyDescent="0.45">
      <c r="B34" s="12">
        <f>Age</f>
        <v>42</v>
      </c>
      <c r="C34" s="17">
        <f>Salary</f>
        <v>90906.619774946332</v>
      </c>
      <c r="D34" s="17"/>
      <c r="E34" s="17"/>
      <c r="F34" s="17">
        <f>Balance</f>
        <v>207070.54207031979</v>
      </c>
      <c r="G34" s="17">
        <f>Interest</f>
        <v>14494.937944922387</v>
      </c>
      <c r="H34" s="17">
        <f>YearlySavings</f>
        <v>9090.6619774946321</v>
      </c>
      <c r="I34" s="17">
        <f>DesiredRetirementIncome</f>
        <v>0</v>
      </c>
      <c r="J34" s="17">
        <f>PensionIncome</f>
        <v>0</v>
      </c>
      <c r="K34" s="17">
        <f>EndBalance</f>
        <v>230656.14199273681</v>
      </c>
      <c r="N34" s="17">
        <f>Balance_Under</f>
        <v>207070.54207031979</v>
      </c>
      <c r="O34" s="17">
        <f>Interest_Under</f>
        <v>14494.937944922387</v>
      </c>
      <c r="P34" s="17">
        <f>YearlySavings_Under</f>
        <v>9090.6619774946321</v>
      </c>
      <c r="Q34" s="17">
        <f>DesiredRetirementIncome</f>
        <v>0</v>
      </c>
      <c r="R34" s="17">
        <f>PensionIncome_Under</f>
        <v>0</v>
      </c>
      <c r="S34" s="17">
        <f>EndBalance</f>
        <v>230656.14199273681</v>
      </c>
      <c r="V34" s="17">
        <f>Balance_Over</f>
        <v>207070.54207031979</v>
      </c>
      <c r="W34" s="17">
        <f>Interest_Over</f>
        <v>14494.937944922387</v>
      </c>
      <c r="X34" s="17">
        <f>YearlySavings_Over</f>
        <v>9090.6619774946321</v>
      </c>
      <c r="Y34" s="17">
        <f>DesiredRetirementIncome</f>
        <v>0</v>
      </c>
      <c r="Z34" s="17">
        <f>PensionIncome_Over</f>
        <v>0</v>
      </c>
      <c r="AA34" s="17">
        <f>EndBalance</f>
        <v>230656.14199273681</v>
      </c>
      <c r="AD34" s="17">
        <f>IF(Calculations!B34&lt;DesiredRetirementAge,K34,NA())</f>
        <v>230656.14199273681</v>
      </c>
      <c r="AE34" s="17" t="e">
        <f>IF(Calculations!B34&gt;=(DesiredRetirementAge-1),K34,NA())</f>
        <v>#N/A</v>
      </c>
      <c r="AF34" s="17"/>
      <c r="AH34" s="17">
        <f t="shared" si="0"/>
        <v>0</v>
      </c>
      <c r="AJ34" s="17"/>
    </row>
    <row r="35" spans="2:36" x14ac:dyDescent="0.45">
      <c r="B35" s="12">
        <f>Age</f>
        <v>43</v>
      </c>
      <c r="C35" s="17">
        <f>Salary</f>
        <v>93633.818368194727</v>
      </c>
      <c r="D35" s="17"/>
      <c r="E35" s="17"/>
      <c r="F35" s="17">
        <f>Balance</f>
        <v>230656.14199273681</v>
      </c>
      <c r="G35" s="17">
        <f>Interest</f>
        <v>16145.929939491578</v>
      </c>
      <c r="H35" s="17">
        <f>YearlySavings</f>
        <v>9363.3818368194716</v>
      </c>
      <c r="I35" s="17">
        <f>DesiredRetirementIncome</f>
        <v>0</v>
      </c>
      <c r="J35" s="17">
        <f>PensionIncome</f>
        <v>0</v>
      </c>
      <c r="K35" s="17">
        <f>EndBalance</f>
        <v>256165.45376904786</v>
      </c>
      <c r="N35" s="17">
        <f>Balance_Under</f>
        <v>230656.14199273681</v>
      </c>
      <c r="O35" s="17">
        <f>Interest_Under</f>
        <v>16145.929939491578</v>
      </c>
      <c r="P35" s="17">
        <f>YearlySavings_Under</f>
        <v>9363.3818368194716</v>
      </c>
      <c r="Q35" s="17">
        <f>DesiredRetirementIncome</f>
        <v>0</v>
      </c>
      <c r="R35" s="17">
        <f>PensionIncome_Under</f>
        <v>0</v>
      </c>
      <c r="S35" s="17">
        <f>EndBalance</f>
        <v>256165.45376904786</v>
      </c>
      <c r="V35" s="17">
        <f>Balance_Over</f>
        <v>230656.14199273681</v>
      </c>
      <c r="W35" s="17">
        <f>Interest_Over</f>
        <v>16145.929939491578</v>
      </c>
      <c r="X35" s="17">
        <f>YearlySavings_Over</f>
        <v>9363.3818368194716</v>
      </c>
      <c r="Y35" s="17">
        <f>DesiredRetirementIncome</f>
        <v>0</v>
      </c>
      <c r="Z35" s="17">
        <f>PensionIncome_Over</f>
        <v>0</v>
      </c>
      <c r="AA35" s="17">
        <f>EndBalance</f>
        <v>256165.45376904786</v>
      </c>
      <c r="AD35" s="17">
        <f>IF(Calculations!B35&lt;DesiredRetirementAge,K35,NA())</f>
        <v>256165.45376904786</v>
      </c>
      <c r="AE35" s="17" t="e">
        <f>IF(Calculations!B35&gt;=(DesiredRetirementAge-1),K35,NA())</f>
        <v>#N/A</v>
      </c>
      <c r="AF35" s="17"/>
      <c r="AH35" s="17">
        <f t="shared" si="0"/>
        <v>0</v>
      </c>
      <c r="AJ35" s="17"/>
    </row>
    <row r="36" spans="2:36" x14ac:dyDescent="0.45">
      <c r="B36" s="12">
        <f>Age</f>
        <v>44</v>
      </c>
      <c r="C36" s="17">
        <f>Salary</f>
        <v>96442.832919240565</v>
      </c>
      <c r="D36" s="17"/>
      <c r="E36" s="17"/>
      <c r="F36" s="17">
        <f>Balance</f>
        <v>256165.45376904786</v>
      </c>
      <c r="G36" s="17">
        <f>Interest</f>
        <v>17931.581763833354</v>
      </c>
      <c r="H36" s="17">
        <f>YearlySavings</f>
        <v>9644.2832919240554</v>
      </c>
      <c r="I36" s="17">
        <f>DesiredRetirementIncome</f>
        <v>0</v>
      </c>
      <c r="J36" s="17">
        <f>PensionIncome</f>
        <v>0</v>
      </c>
      <c r="K36" s="17">
        <f>EndBalance</f>
        <v>283741.31882480526</v>
      </c>
      <c r="N36" s="17">
        <f>Balance_Under</f>
        <v>256165.45376904786</v>
      </c>
      <c r="O36" s="17">
        <f>Interest_Under</f>
        <v>17931.581763833354</v>
      </c>
      <c r="P36" s="17">
        <f>YearlySavings_Under</f>
        <v>9644.2832919240554</v>
      </c>
      <c r="Q36" s="17">
        <f>DesiredRetirementIncome</f>
        <v>0</v>
      </c>
      <c r="R36" s="17">
        <f>PensionIncome_Under</f>
        <v>0</v>
      </c>
      <c r="S36" s="17">
        <f>EndBalance</f>
        <v>283741.31882480526</v>
      </c>
      <c r="V36" s="17">
        <f>Balance_Over</f>
        <v>256165.45376904786</v>
      </c>
      <c r="W36" s="17">
        <f>Interest_Over</f>
        <v>17931.581763833354</v>
      </c>
      <c r="X36" s="17">
        <f>YearlySavings_Over</f>
        <v>9644.2832919240554</v>
      </c>
      <c r="Y36" s="17">
        <f>DesiredRetirementIncome</f>
        <v>0</v>
      </c>
      <c r="Z36" s="17">
        <f>PensionIncome_Over</f>
        <v>0</v>
      </c>
      <c r="AA36" s="17">
        <f>EndBalance</f>
        <v>283741.31882480526</v>
      </c>
      <c r="AD36" s="17">
        <f>IF(Calculations!B36&lt;DesiredRetirementAge,K36,NA())</f>
        <v>283741.31882480526</v>
      </c>
      <c r="AE36" s="17" t="e">
        <f>IF(Calculations!B36&gt;=(DesiredRetirementAge-1),K36,NA())</f>
        <v>#N/A</v>
      </c>
      <c r="AF36" s="17"/>
      <c r="AH36" s="17">
        <f t="shared" si="0"/>
        <v>0</v>
      </c>
      <c r="AJ36" s="17"/>
    </row>
    <row r="37" spans="2:36" x14ac:dyDescent="0.45">
      <c r="B37" s="12">
        <f>Age</f>
        <v>45</v>
      </c>
      <c r="C37" s="17">
        <f>Salary</f>
        <v>99336.117906817788</v>
      </c>
      <c r="D37" s="17"/>
      <c r="E37" s="17"/>
      <c r="F37" s="17">
        <f>Balance</f>
        <v>283741.31882480526</v>
      </c>
      <c r="G37" s="17">
        <f>Interest</f>
        <v>19861.892317736369</v>
      </c>
      <c r="H37" s="17">
        <f>YearlySavings</f>
        <v>9933.6117906817763</v>
      </c>
      <c r="I37" s="17">
        <f>DesiredRetirementIncome</f>
        <v>0</v>
      </c>
      <c r="J37" s="17">
        <f>PensionIncome</f>
        <v>0</v>
      </c>
      <c r="K37" s="17">
        <f>EndBalance</f>
        <v>313536.82293322339</v>
      </c>
      <c r="N37" s="17">
        <f>Balance_Under</f>
        <v>283741.31882480526</v>
      </c>
      <c r="O37" s="17">
        <f>Interest_Under</f>
        <v>19861.892317736369</v>
      </c>
      <c r="P37" s="17">
        <f>YearlySavings_Under</f>
        <v>9933.6117906817763</v>
      </c>
      <c r="Q37" s="17">
        <f>DesiredRetirementIncome</f>
        <v>0</v>
      </c>
      <c r="R37" s="17">
        <f>PensionIncome_Under</f>
        <v>0</v>
      </c>
      <c r="S37" s="17">
        <f>EndBalance</f>
        <v>313536.82293322339</v>
      </c>
      <c r="V37" s="17">
        <f>Balance_Over</f>
        <v>283741.31882480526</v>
      </c>
      <c r="W37" s="17">
        <f>Interest_Over</f>
        <v>19861.892317736369</v>
      </c>
      <c r="X37" s="17">
        <f>YearlySavings_Over</f>
        <v>9933.6117906817763</v>
      </c>
      <c r="Y37" s="17">
        <f>DesiredRetirementIncome</f>
        <v>0</v>
      </c>
      <c r="Z37" s="17">
        <f>PensionIncome_Over</f>
        <v>0</v>
      </c>
      <c r="AA37" s="17">
        <f>EndBalance</f>
        <v>313536.82293322339</v>
      </c>
      <c r="AD37" s="17">
        <f>IF(Calculations!B37&lt;DesiredRetirementAge,K37,NA())</f>
        <v>313536.82293322339</v>
      </c>
      <c r="AE37" s="17" t="e">
        <f>IF(Calculations!B37&gt;=(DesiredRetirementAge-1),K37,NA())</f>
        <v>#N/A</v>
      </c>
      <c r="AF37" s="17"/>
      <c r="AH37" s="17">
        <f t="shared" si="0"/>
        <v>0</v>
      </c>
      <c r="AJ37" s="17"/>
    </row>
    <row r="38" spans="2:36" x14ac:dyDescent="0.45">
      <c r="B38" s="12">
        <f>Age</f>
        <v>46</v>
      </c>
      <c r="C38" s="17">
        <f>Salary</f>
        <v>102316.20144402233</v>
      </c>
      <c r="D38" s="17"/>
      <c r="E38" s="17"/>
      <c r="F38" s="17">
        <f>Balance</f>
        <v>313536.82293322339</v>
      </c>
      <c r="G38" s="17">
        <f>Interest</f>
        <v>21947.577605325638</v>
      </c>
      <c r="H38" s="17">
        <f>YearlySavings</f>
        <v>10231.62014440223</v>
      </c>
      <c r="I38" s="17">
        <f>DesiredRetirementIncome</f>
        <v>0</v>
      </c>
      <c r="J38" s="17">
        <f>PensionIncome</f>
        <v>0</v>
      </c>
      <c r="K38" s="17">
        <f>EndBalance</f>
        <v>345716.0206829512</v>
      </c>
      <c r="N38" s="17">
        <f>Balance_Under</f>
        <v>313536.82293322339</v>
      </c>
      <c r="O38" s="17">
        <f>Interest_Under</f>
        <v>21947.577605325638</v>
      </c>
      <c r="P38" s="17">
        <f>YearlySavings_Under</f>
        <v>10231.62014440223</v>
      </c>
      <c r="Q38" s="17">
        <f>DesiredRetirementIncome</f>
        <v>0</v>
      </c>
      <c r="R38" s="17">
        <f>PensionIncome_Under</f>
        <v>0</v>
      </c>
      <c r="S38" s="17">
        <f>EndBalance</f>
        <v>345716.0206829512</v>
      </c>
      <c r="V38" s="17">
        <f>Balance_Over</f>
        <v>313536.82293322339</v>
      </c>
      <c r="W38" s="17">
        <f>Interest_Over</f>
        <v>21947.577605325638</v>
      </c>
      <c r="X38" s="17">
        <f>YearlySavings_Over</f>
        <v>10231.62014440223</v>
      </c>
      <c r="Y38" s="17">
        <f>DesiredRetirementIncome</f>
        <v>0</v>
      </c>
      <c r="Z38" s="17">
        <f>PensionIncome_Over</f>
        <v>0</v>
      </c>
      <c r="AA38" s="17">
        <f>EndBalance</f>
        <v>345716.0206829512</v>
      </c>
      <c r="AD38" s="17">
        <f>IF(Calculations!B38&lt;DesiredRetirementAge,K38,NA())</f>
        <v>345716.0206829512</v>
      </c>
      <c r="AE38" s="17" t="e">
        <f>IF(Calculations!B38&gt;=(DesiredRetirementAge-1),K38,NA())</f>
        <v>#N/A</v>
      </c>
      <c r="AF38" s="17"/>
      <c r="AH38" s="17">
        <f t="shared" si="0"/>
        <v>0</v>
      </c>
      <c r="AJ38" s="17"/>
    </row>
    <row r="39" spans="2:36" x14ac:dyDescent="0.45">
      <c r="B39" s="12">
        <f>Age</f>
        <v>47</v>
      </c>
      <c r="C39" s="17">
        <f>Salary</f>
        <v>105385.68748734299</v>
      </c>
      <c r="D39" s="17"/>
      <c r="E39" s="17"/>
      <c r="F39" s="17">
        <f>Balance</f>
        <v>345716.0206829512</v>
      </c>
      <c r="G39" s="17">
        <f>Interest</f>
        <v>24200.121447806585</v>
      </c>
      <c r="H39" s="17">
        <f>YearlySavings</f>
        <v>10538.568748734297</v>
      </c>
      <c r="I39" s="17">
        <f>DesiredRetirementIncome</f>
        <v>0</v>
      </c>
      <c r="J39" s="17">
        <f>PensionIncome</f>
        <v>0</v>
      </c>
      <c r="K39" s="17">
        <f>EndBalance</f>
        <v>380454.71087949211</v>
      </c>
      <c r="N39" s="17">
        <f>Balance_Under</f>
        <v>345716.0206829512</v>
      </c>
      <c r="O39" s="17">
        <f>Interest_Under</f>
        <v>24200.121447806585</v>
      </c>
      <c r="P39" s="17">
        <f>YearlySavings_Under</f>
        <v>10538.568748734297</v>
      </c>
      <c r="Q39" s="17">
        <f>DesiredRetirementIncome</f>
        <v>0</v>
      </c>
      <c r="R39" s="17">
        <f>PensionIncome_Under</f>
        <v>0</v>
      </c>
      <c r="S39" s="17">
        <f>EndBalance</f>
        <v>380454.71087949211</v>
      </c>
      <c r="V39" s="17">
        <f>Balance_Over</f>
        <v>345716.0206829512</v>
      </c>
      <c r="W39" s="17">
        <f>Interest_Over</f>
        <v>24200.121447806585</v>
      </c>
      <c r="X39" s="17">
        <f>YearlySavings_Over</f>
        <v>10538.568748734297</v>
      </c>
      <c r="Y39" s="17">
        <f>DesiredRetirementIncome</f>
        <v>0</v>
      </c>
      <c r="Z39" s="17">
        <f>PensionIncome_Over</f>
        <v>0</v>
      </c>
      <c r="AA39" s="17">
        <f>EndBalance</f>
        <v>380454.71087949211</v>
      </c>
      <c r="AD39" s="17">
        <f>IF(Calculations!B39&lt;DesiredRetirementAge,K39,NA())</f>
        <v>380454.71087949211</v>
      </c>
      <c r="AE39" s="17" t="e">
        <f>IF(Calculations!B39&gt;=(DesiredRetirementAge-1),K39,NA())</f>
        <v>#N/A</v>
      </c>
      <c r="AF39" s="17"/>
      <c r="AH39" s="17">
        <f t="shared" si="0"/>
        <v>0</v>
      </c>
      <c r="AJ39" s="17"/>
    </row>
    <row r="40" spans="2:36" x14ac:dyDescent="0.45">
      <c r="B40" s="12">
        <f>Age</f>
        <v>48</v>
      </c>
      <c r="C40" s="17">
        <f>Salary</f>
        <v>108547.25811196328</v>
      </c>
      <c r="D40" s="17"/>
      <c r="E40" s="17"/>
      <c r="F40" s="17">
        <f>Balance</f>
        <v>380454.71087949211</v>
      </c>
      <c r="G40" s="17">
        <f>Interest</f>
        <v>26631.829761564451</v>
      </c>
      <c r="H40" s="17">
        <f>YearlySavings</f>
        <v>10854.725811196326</v>
      </c>
      <c r="I40" s="17">
        <f>DesiredRetirementIncome</f>
        <v>0</v>
      </c>
      <c r="J40" s="17">
        <f>PensionIncome</f>
        <v>0</v>
      </c>
      <c r="K40" s="17">
        <f>EndBalance</f>
        <v>417941.26645225286</v>
      </c>
      <c r="N40" s="17">
        <f>Balance_Under</f>
        <v>380454.71087949211</v>
      </c>
      <c r="O40" s="17">
        <f>Interest_Under</f>
        <v>26631.829761564451</v>
      </c>
      <c r="P40" s="17">
        <f>YearlySavings_Under</f>
        <v>10854.725811196326</v>
      </c>
      <c r="Q40" s="17">
        <f>DesiredRetirementIncome</f>
        <v>0</v>
      </c>
      <c r="R40" s="17">
        <f>PensionIncome_Under</f>
        <v>0</v>
      </c>
      <c r="S40" s="17">
        <f>EndBalance</f>
        <v>417941.26645225286</v>
      </c>
      <c r="V40" s="17">
        <f>Balance_Over</f>
        <v>380454.71087949211</v>
      </c>
      <c r="W40" s="17">
        <f>Interest_Over</f>
        <v>26631.829761564451</v>
      </c>
      <c r="X40" s="17">
        <f>YearlySavings_Over</f>
        <v>10854.725811196326</v>
      </c>
      <c r="Y40" s="17">
        <f>DesiredRetirementIncome</f>
        <v>0</v>
      </c>
      <c r="Z40" s="17">
        <f>PensionIncome_Over</f>
        <v>0</v>
      </c>
      <c r="AA40" s="17">
        <f>EndBalance</f>
        <v>417941.26645225286</v>
      </c>
      <c r="AD40" s="17">
        <f>IF(Calculations!B40&lt;DesiredRetirementAge,K40,NA())</f>
        <v>417941.26645225286</v>
      </c>
      <c r="AE40" s="17" t="e">
        <f>IF(Calculations!B40&gt;=(DesiredRetirementAge-1),K40,NA())</f>
        <v>#N/A</v>
      </c>
      <c r="AF40" s="17"/>
      <c r="AH40" s="17">
        <f t="shared" si="0"/>
        <v>0</v>
      </c>
      <c r="AJ40" s="17"/>
    </row>
    <row r="41" spans="2:36" x14ac:dyDescent="0.45">
      <c r="B41" s="12">
        <f>Age</f>
        <v>49</v>
      </c>
      <c r="C41" s="17">
        <f>Salary</f>
        <v>111803.67585532217</v>
      </c>
      <c r="D41" s="17"/>
      <c r="E41" s="17"/>
      <c r="F41" s="17">
        <f>Balance</f>
        <v>417941.26645225286</v>
      </c>
      <c r="G41" s="17">
        <f>Interest</f>
        <v>29255.888651657704</v>
      </c>
      <c r="H41" s="17">
        <f>YearlySavings</f>
        <v>11180.367585532214</v>
      </c>
      <c r="I41" s="17">
        <f>DesiredRetirementIncome</f>
        <v>0</v>
      </c>
      <c r="J41" s="17">
        <f>PensionIncome</f>
        <v>0</v>
      </c>
      <c r="K41" s="17">
        <f>EndBalance</f>
        <v>458377.52268944279</v>
      </c>
      <c r="N41" s="17">
        <f>Balance_Under</f>
        <v>417941.26645225286</v>
      </c>
      <c r="O41" s="17">
        <f>Interest_Under</f>
        <v>29255.888651657704</v>
      </c>
      <c r="P41" s="17">
        <f>YearlySavings_Under</f>
        <v>11180.367585532214</v>
      </c>
      <c r="Q41" s="17">
        <f>DesiredRetirementIncome</f>
        <v>0</v>
      </c>
      <c r="R41" s="17">
        <f>PensionIncome_Under</f>
        <v>0</v>
      </c>
      <c r="S41" s="17">
        <f>EndBalance</f>
        <v>458377.52268944279</v>
      </c>
      <c r="V41" s="17">
        <f>Balance_Over</f>
        <v>417941.26645225286</v>
      </c>
      <c r="W41" s="17">
        <f>Interest_Over</f>
        <v>29255.888651657704</v>
      </c>
      <c r="X41" s="17">
        <f>YearlySavings_Over</f>
        <v>11180.367585532214</v>
      </c>
      <c r="Y41" s="17">
        <f>DesiredRetirementIncome</f>
        <v>0</v>
      </c>
      <c r="Z41" s="17">
        <f>PensionIncome_Over</f>
        <v>0</v>
      </c>
      <c r="AA41" s="17">
        <f>EndBalance</f>
        <v>458377.52268944279</v>
      </c>
      <c r="AD41" s="17">
        <f>IF(Calculations!B41&lt;DesiredRetirementAge,K41,NA())</f>
        <v>458377.52268944279</v>
      </c>
      <c r="AE41" s="17" t="e">
        <f>IF(Calculations!B41&gt;=(DesiredRetirementAge-1),K41,NA())</f>
        <v>#N/A</v>
      </c>
      <c r="AF41" s="17"/>
      <c r="AH41" s="17">
        <f t="shared" si="0"/>
        <v>0</v>
      </c>
      <c r="AJ41" s="17"/>
    </row>
    <row r="42" spans="2:36" x14ac:dyDescent="0.45">
      <c r="B42" s="12">
        <f>Age</f>
        <v>50</v>
      </c>
      <c r="C42" s="17">
        <f>Salary</f>
        <v>115157.78613098184</v>
      </c>
      <c r="D42" s="17"/>
      <c r="E42" s="17"/>
      <c r="F42" s="17">
        <f>Balance</f>
        <v>458377.52268944279</v>
      </c>
      <c r="G42" s="17">
        <f>Interest</f>
        <v>32086.426588260998</v>
      </c>
      <c r="H42" s="17">
        <f>YearlySavings</f>
        <v>11515.77861309818</v>
      </c>
      <c r="I42" s="17">
        <f>DesiredRetirementIncome</f>
        <v>0</v>
      </c>
      <c r="J42" s="17">
        <f>PensionIncome</f>
        <v>0</v>
      </c>
      <c r="K42" s="17">
        <f>EndBalance</f>
        <v>501979.72789080197</v>
      </c>
      <c r="N42" s="17">
        <f>Balance_Under</f>
        <v>458377.52268944279</v>
      </c>
      <c r="O42" s="17">
        <f>Interest_Under</f>
        <v>32086.426588260998</v>
      </c>
      <c r="P42" s="17">
        <f>YearlySavings_Under</f>
        <v>11515.77861309818</v>
      </c>
      <c r="Q42" s="17">
        <f>DesiredRetirementIncome</f>
        <v>0</v>
      </c>
      <c r="R42" s="17">
        <f>PensionIncome_Under</f>
        <v>0</v>
      </c>
      <c r="S42" s="17">
        <f>EndBalance</f>
        <v>501979.72789080197</v>
      </c>
      <c r="V42" s="17">
        <f>Balance_Over</f>
        <v>458377.52268944279</v>
      </c>
      <c r="W42" s="17">
        <f>Interest_Over</f>
        <v>32086.426588260998</v>
      </c>
      <c r="X42" s="17">
        <f>YearlySavings_Over</f>
        <v>11515.77861309818</v>
      </c>
      <c r="Y42" s="17">
        <f>DesiredRetirementIncome</f>
        <v>0</v>
      </c>
      <c r="Z42" s="17">
        <f>PensionIncome_Over</f>
        <v>0</v>
      </c>
      <c r="AA42" s="17">
        <f>EndBalance</f>
        <v>501979.72789080197</v>
      </c>
      <c r="AD42" s="17">
        <f>IF(Calculations!B42&lt;DesiredRetirementAge,K42,NA())</f>
        <v>501979.72789080197</v>
      </c>
      <c r="AE42" s="17" t="e">
        <f>IF(Calculations!B42&gt;=(DesiredRetirementAge-1),K42,NA())</f>
        <v>#N/A</v>
      </c>
      <c r="AF42" s="17"/>
      <c r="AH42" s="17">
        <f t="shared" si="0"/>
        <v>0</v>
      </c>
      <c r="AJ42" s="17"/>
    </row>
    <row r="43" spans="2:36" x14ac:dyDescent="0.45">
      <c r="B43" s="12">
        <f>Age</f>
        <v>51</v>
      </c>
      <c r="C43" s="17">
        <f>Salary</f>
        <v>118612.51971491129</v>
      </c>
      <c r="D43" s="17"/>
      <c r="E43" s="17"/>
      <c r="F43" s="17">
        <f>Balance</f>
        <v>501979.72789080197</v>
      </c>
      <c r="G43" s="17">
        <f>Interest</f>
        <v>35138.58095235614</v>
      </c>
      <c r="H43" s="17">
        <f>YearlySavings</f>
        <v>11861.251971491125</v>
      </c>
      <c r="I43" s="17">
        <f>DesiredRetirementIncome</f>
        <v>0</v>
      </c>
      <c r="J43" s="17">
        <f>PensionIncome</f>
        <v>0</v>
      </c>
      <c r="K43" s="17">
        <f>EndBalance</f>
        <v>548979.56081464922</v>
      </c>
      <c r="N43" s="17">
        <f>Balance_Under</f>
        <v>501979.72789080197</v>
      </c>
      <c r="O43" s="17">
        <f>Interest_Under</f>
        <v>35138.58095235614</v>
      </c>
      <c r="P43" s="17">
        <f>YearlySavings_Under</f>
        <v>11861.251971491125</v>
      </c>
      <c r="Q43" s="17">
        <f>DesiredRetirementIncome</f>
        <v>0</v>
      </c>
      <c r="R43" s="17">
        <f>PensionIncome_Under</f>
        <v>0</v>
      </c>
      <c r="S43" s="17">
        <f>EndBalance</f>
        <v>548979.56081464922</v>
      </c>
      <c r="V43" s="17">
        <f>Balance_Over</f>
        <v>501979.72789080197</v>
      </c>
      <c r="W43" s="17">
        <f>Interest_Over</f>
        <v>35138.58095235614</v>
      </c>
      <c r="X43" s="17">
        <f>YearlySavings_Over</f>
        <v>11861.251971491125</v>
      </c>
      <c r="Y43" s="17">
        <f>DesiredRetirementIncome</f>
        <v>0</v>
      </c>
      <c r="Z43" s="17">
        <f>PensionIncome_Over</f>
        <v>0</v>
      </c>
      <c r="AA43" s="17">
        <f>EndBalance</f>
        <v>548979.56081464922</v>
      </c>
      <c r="AD43" s="17">
        <f>IF(Calculations!B43&lt;DesiredRetirementAge,K43,NA())</f>
        <v>548979.56081464922</v>
      </c>
      <c r="AE43" s="17" t="e">
        <f>IF(Calculations!B43&gt;=(DesiredRetirementAge-1),K43,NA())</f>
        <v>#N/A</v>
      </c>
      <c r="AF43" s="17"/>
      <c r="AH43" s="17">
        <f t="shared" si="0"/>
        <v>0</v>
      </c>
      <c r="AJ43" s="17"/>
    </row>
    <row r="44" spans="2:36" x14ac:dyDescent="0.45">
      <c r="B44" s="12">
        <f>Age</f>
        <v>52</v>
      </c>
      <c r="C44" s="17">
        <f>Salary</f>
        <v>122170.89530635864</v>
      </c>
      <c r="D44" s="17"/>
      <c r="E44" s="17"/>
      <c r="F44" s="17">
        <f>Balance</f>
        <v>548979.56081464922</v>
      </c>
      <c r="G44" s="17">
        <f>Interest</f>
        <v>38428.569257025447</v>
      </c>
      <c r="H44" s="17">
        <f>YearlySavings</f>
        <v>12217.089530635858</v>
      </c>
      <c r="I44" s="17">
        <f>DesiredRetirementIncome</f>
        <v>0</v>
      </c>
      <c r="J44" s="17">
        <f>PensionIncome</f>
        <v>0</v>
      </c>
      <c r="K44" s="17">
        <f>EndBalance</f>
        <v>599625.21960231056</v>
      </c>
      <c r="N44" s="17">
        <f>Balance_Under</f>
        <v>548979.56081464922</v>
      </c>
      <c r="O44" s="17">
        <f>Interest_Under</f>
        <v>38428.569257025447</v>
      </c>
      <c r="P44" s="17">
        <f>YearlySavings_Under</f>
        <v>12217.089530635858</v>
      </c>
      <c r="Q44" s="17">
        <f>DesiredRetirementIncome</f>
        <v>0</v>
      </c>
      <c r="R44" s="17">
        <f>PensionIncome_Under</f>
        <v>0</v>
      </c>
      <c r="S44" s="17">
        <f>EndBalance</f>
        <v>599625.21960231056</v>
      </c>
      <c r="V44" s="17">
        <f>Balance_Over</f>
        <v>548979.56081464922</v>
      </c>
      <c r="W44" s="17">
        <f>Interest_Over</f>
        <v>38428.569257025447</v>
      </c>
      <c r="X44" s="17">
        <f>YearlySavings_Over</f>
        <v>12217.089530635858</v>
      </c>
      <c r="Y44" s="17">
        <f>DesiredRetirementIncome</f>
        <v>0</v>
      </c>
      <c r="Z44" s="17">
        <f>PensionIncome_Over</f>
        <v>0</v>
      </c>
      <c r="AA44" s="17">
        <f>EndBalance</f>
        <v>599625.21960231056</v>
      </c>
      <c r="AD44" s="17">
        <f>IF(Calculations!B44&lt;DesiredRetirementAge,K44,NA())</f>
        <v>599625.21960231056</v>
      </c>
      <c r="AE44" s="17" t="e">
        <f>IF(Calculations!B44&gt;=(DesiredRetirementAge-1),K44,NA())</f>
        <v>#N/A</v>
      </c>
      <c r="AF44" s="17"/>
      <c r="AH44" s="17">
        <f t="shared" si="0"/>
        <v>0</v>
      </c>
      <c r="AJ44" s="17"/>
    </row>
    <row r="45" spans="2:36" x14ac:dyDescent="0.45">
      <c r="B45" s="12">
        <f>Age</f>
        <v>53</v>
      </c>
      <c r="C45" s="17">
        <f>Salary</f>
        <v>125836.0221655494</v>
      </c>
      <c r="D45" s="17"/>
      <c r="E45" s="17"/>
      <c r="F45" s="17">
        <f>Balance</f>
        <v>599625.21960231056</v>
      </c>
      <c r="G45" s="17">
        <f>Interest</f>
        <v>41973.765372161746</v>
      </c>
      <c r="H45" s="17">
        <f>YearlySavings</f>
        <v>12583.602216554933</v>
      </c>
      <c r="I45" s="17">
        <f>DesiredRetirementIncome</f>
        <v>0</v>
      </c>
      <c r="J45" s="17">
        <f>PensionIncome</f>
        <v>0</v>
      </c>
      <c r="K45" s="17">
        <f>EndBalance</f>
        <v>654182.58719102724</v>
      </c>
      <c r="N45" s="17">
        <f>Balance_Under</f>
        <v>599625.21960231056</v>
      </c>
      <c r="O45" s="17">
        <f>Interest_Under</f>
        <v>41973.765372161746</v>
      </c>
      <c r="P45" s="17">
        <f>YearlySavings_Under</f>
        <v>12583.602216554933</v>
      </c>
      <c r="Q45" s="17">
        <f>DesiredRetirementIncome</f>
        <v>0</v>
      </c>
      <c r="R45" s="17">
        <f>PensionIncome_Under</f>
        <v>0</v>
      </c>
      <c r="S45" s="17">
        <f>EndBalance</f>
        <v>654182.58719102724</v>
      </c>
      <c r="V45" s="17">
        <f>Balance_Over</f>
        <v>599625.21960231056</v>
      </c>
      <c r="W45" s="17">
        <f>Interest_Over</f>
        <v>41973.765372161746</v>
      </c>
      <c r="X45" s="17">
        <f>YearlySavings_Over</f>
        <v>12583.602216554933</v>
      </c>
      <c r="Y45" s="17">
        <f>DesiredRetirementIncome</f>
        <v>0</v>
      </c>
      <c r="Z45" s="17">
        <f>PensionIncome_Over</f>
        <v>0</v>
      </c>
      <c r="AA45" s="17">
        <f>EndBalance</f>
        <v>654182.58719102724</v>
      </c>
      <c r="AD45" s="17">
        <f>IF(Calculations!B45&lt;DesiredRetirementAge,K45,NA())</f>
        <v>654182.58719102724</v>
      </c>
      <c r="AE45" s="17" t="e">
        <f>IF(Calculations!B45&gt;=(DesiredRetirementAge-1),K45,NA())</f>
        <v>#N/A</v>
      </c>
      <c r="AF45" s="17"/>
      <c r="AH45" s="17">
        <f t="shared" si="0"/>
        <v>0</v>
      </c>
      <c r="AJ45" s="17"/>
    </row>
    <row r="46" spans="2:36" x14ac:dyDescent="0.45">
      <c r="B46" s="12">
        <f>Age</f>
        <v>54</v>
      </c>
      <c r="C46" s="17">
        <f>Salary</f>
        <v>129611.10283051588</v>
      </c>
      <c r="D46" s="17"/>
      <c r="E46" s="17"/>
      <c r="F46" s="17">
        <f>Balance</f>
        <v>654182.58719102724</v>
      </c>
      <c r="G46" s="17">
        <f>Interest</f>
        <v>45792.781103371912</v>
      </c>
      <c r="H46" s="17">
        <f>YearlySavings</f>
        <v>12961.110283051581</v>
      </c>
      <c r="I46" s="17">
        <f>DesiredRetirementIncome</f>
        <v>0</v>
      </c>
      <c r="J46" s="17">
        <f>PensionIncome</f>
        <v>0</v>
      </c>
      <c r="K46" s="17">
        <f>EndBalance</f>
        <v>712936.47857745073</v>
      </c>
      <c r="N46" s="17">
        <f>Balance_Under</f>
        <v>654182.58719102724</v>
      </c>
      <c r="O46" s="17">
        <f>Interest_Under</f>
        <v>45792.781103371912</v>
      </c>
      <c r="P46" s="17">
        <f>YearlySavings_Under</f>
        <v>12961.110283051581</v>
      </c>
      <c r="Q46" s="17">
        <f>DesiredRetirementIncome</f>
        <v>0</v>
      </c>
      <c r="R46" s="17">
        <f>PensionIncome_Under</f>
        <v>0</v>
      </c>
      <c r="S46" s="17">
        <f>EndBalance</f>
        <v>712936.47857745073</v>
      </c>
      <c r="V46" s="17">
        <f>Balance_Over</f>
        <v>654182.58719102724</v>
      </c>
      <c r="W46" s="17">
        <f>Interest_Over</f>
        <v>45792.781103371912</v>
      </c>
      <c r="X46" s="17">
        <f>YearlySavings_Over</f>
        <v>12961.110283051581</v>
      </c>
      <c r="Y46" s="17">
        <f>DesiredRetirementIncome</f>
        <v>0</v>
      </c>
      <c r="Z46" s="17">
        <f>PensionIncome_Over</f>
        <v>0</v>
      </c>
      <c r="AA46" s="17">
        <f>EndBalance</f>
        <v>712936.47857745073</v>
      </c>
      <c r="AD46" s="17">
        <f>IF(Calculations!B46&lt;DesiredRetirementAge,K46,NA())</f>
        <v>712936.47857745073</v>
      </c>
      <c r="AE46" s="17" t="e">
        <f>IF(Calculations!B46&gt;=(DesiredRetirementAge-1),K46,NA())</f>
        <v>#N/A</v>
      </c>
      <c r="AF46" s="17"/>
      <c r="AH46" s="17">
        <f>AA46-S46</f>
        <v>0</v>
      </c>
      <c r="AJ46" s="17"/>
    </row>
    <row r="47" spans="2:36" x14ac:dyDescent="0.45">
      <c r="B47" s="12">
        <f>Age</f>
        <v>55</v>
      </c>
      <c r="C47" s="17">
        <f>Salary</f>
        <v>133499.43591543136</v>
      </c>
      <c r="D47" s="17"/>
      <c r="E47" s="17"/>
      <c r="F47" s="17">
        <f>Balance</f>
        <v>712936.47857745073</v>
      </c>
      <c r="G47" s="17">
        <f>Interest</f>
        <v>49905.553500421556</v>
      </c>
      <c r="H47" s="17">
        <f>YearlySavings</f>
        <v>13349.943591543128</v>
      </c>
      <c r="I47" s="17">
        <f>DesiredRetirementIncome</f>
        <v>0</v>
      </c>
      <c r="J47" s="17">
        <f>PensionIncome</f>
        <v>0</v>
      </c>
      <c r="K47" s="17">
        <f>EndBalance</f>
        <v>776191.97566941543</v>
      </c>
      <c r="N47" s="17">
        <f>Balance_Under</f>
        <v>712936.47857745073</v>
      </c>
      <c r="O47" s="17">
        <f>Interest_Under</f>
        <v>49905.553500421556</v>
      </c>
      <c r="P47" s="17">
        <f>YearlySavings_Under</f>
        <v>13349.943591543128</v>
      </c>
      <c r="Q47" s="17">
        <f>DesiredRetirementIncome</f>
        <v>0</v>
      </c>
      <c r="R47" s="17">
        <f>PensionIncome_Under</f>
        <v>0</v>
      </c>
      <c r="S47" s="17">
        <f>EndBalance</f>
        <v>776191.97566941543</v>
      </c>
      <c r="V47" s="17">
        <f>Balance_Over</f>
        <v>712936.47857745073</v>
      </c>
      <c r="W47" s="17">
        <f>Interest_Over</f>
        <v>49905.553500421556</v>
      </c>
      <c r="X47" s="17">
        <f>YearlySavings_Over</f>
        <v>13349.943591543128</v>
      </c>
      <c r="Y47" s="17">
        <f>DesiredRetirementIncome</f>
        <v>0</v>
      </c>
      <c r="Z47" s="17">
        <f>PensionIncome_Over</f>
        <v>0</v>
      </c>
      <c r="AA47" s="17">
        <f>EndBalance</f>
        <v>776191.97566941543</v>
      </c>
      <c r="AD47" s="17">
        <f>IF(Calculations!B47&lt;DesiredRetirementAge,K47,NA())</f>
        <v>776191.97566941543</v>
      </c>
      <c r="AE47" s="17" t="e">
        <f>IF(Calculations!B47&gt;=(DesiredRetirementAge-1),K47,NA())</f>
        <v>#N/A</v>
      </c>
      <c r="AF47" s="17"/>
      <c r="AH47" s="17">
        <f t="shared" si="0"/>
        <v>0</v>
      </c>
      <c r="AJ47" s="17"/>
    </row>
    <row r="48" spans="2:36" x14ac:dyDescent="0.45">
      <c r="B48" s="12">
        <f>Age</f>
        <v>56</v>
      </c>
      <c r="C48" s="17">
        <f>Salary</f>
        <v>137504.41899289429</v>
      </c>
      <c r="D48" s="17"/>
      <c r="E48" s="17"/>
      <c r="F48" s="17">
        <f>Balance</f>
        <v>776191.97566941543</v>
      </c>
      <c r="G48" s="17">
        <f>Interest</f>
        <v>54333.438296859087</v>
      </c>
      <c r="H48" s="17">
        <f>YearlySavings</f>
        <v>13750.441899289421</v>
      </c>
      <c r="I48" s="17">
        <f>DesiredRetirementIncome</f>
        <v>0</v>
      </c>
      <c r="J48" s="17">
        <f>PensionIncome</f>
        <v>0</v>
      </c>
      <c r="K48" s="17">
        <f>EndBalance</f>
        <v>844275.85586556385</v>
      </c>
      <c r="N48" s="17">
        <f>Balance_Under</f>
        <v>776191.97566941543</v>
      </c>
      <c r="O48" s="17">
        <f>Interest_Under</f>
        <v>54333.438296859087</v>
      </c>
      <c r="P48" s="17">
        <f>YearlySavings_Under</f>
        <v>13750.441899289421</v>
      </c>
      <c r="Q48" s="17">
        <f>DesiredRetirementIncome</f>
        <v>0</v>
      </c>
      <c r="R48" s="17">
        <f>PensionIncome_Under</f>
        <v>0</v>
      </c>
      <c r="S48" s="17">
        <f>EndBalance</f>
        <v>844275.85586556385</v>
      </c>
      <c r="V48" s="17">
        <f>Balance_Over</f>
        <v>776191.97566941543</v>
      </c>
      <c r="W48" s="17">
        <f>Interest_Over</f>
        <v>54333.438296859087</v>
      </c>
      <c r="X48" s="17">
        <f>YearlySavings_Over</f>
        <v>13750.441899289421</v>
      </c>
      <c r="Y48" s="17">
        <f>DesiredRetirementIncome</f>
        <v>0</v>
      </c>
      <c r="Z48" s="17">
        <f>PensionIncome_Over</f>
        <v>0</v>
      </c>
      <c r="AA48" s="17">
        <f>EndBalance</f>
        <v>844275.85586556385</v>
      </c>
      <c r="AD48" s="17">
        <f>IF(Calculations!B48&lt;DesiredRetirementAge,K48,NA())</f>
        <v>844275.85586556385</v>
      </c>
      <c r="AE48" s="17" t="e">
        <f>IF(Calculations!B48&gt;=(DesiredRetirementAge-1),K48,NA())</f>
        <v>#N/A</v>
      </c>
      <c r="AF48" s="17"/>
      <c r="AH48" s="17">
        <f t="shared" si="0"/>
        <v>0</v>
      </c>
      <c r="AJ48" s="17"/>
    </row>
    <row r="49" spans="2:36" x14ac:dyDescent="0.45">
      <c r="B49" s="12">
        <f>Age</f>
        <v>57</v>
      </c>
      <c r="C49" s="17">
        <f>Salary</f>
        <v>141629.55156268112</v>
      </c>
      <c r="D49" s="17"/>
      <c r="E49" s="17"/>
      <c r="F49" s="17">
        <f>Balance</f>
        <v>844275.85586556385</v>
      </c>
      <c r="G49" s="17">
        <f>Interest</f>
        <v>59099.309910589473</v>
      </c>
      <c r="H49" s="17">
        <f>YearlySavings</f>
        <v>14162.955156268103</v>
      </c>
      <c r="I49" s="17">
        <f>DesiredRetirementIncome</f>
        <v>0</v>
      </c>
      <c r="J49" s="17">
        <f>PensionIncome</f>
        <v>0</v>
      </c>
      <c r="K49" s="17">
        <f>EndBalance</f>
        <v>917538.12093242141</v>
      </c>
      <c r="N49" s="17">
        <f>Balance_Under</f>
        <v>844275.85586556385</v>
      </c>
      <c r="O49" s="17">
        <f>Interest_Under</f>
        <v>59099.309910589473</v>
      </c>
      <c r="P49" s="17">
        <f>YearlySavings_Under</f>
        <v>14162.955156268103</v>
      </c>
      <c r="Q49" s="17">
        <f>DesiredRetirementIncome</f>
        <v>0</v>
      </c>
      <c r="R49" s="17">
        <f>PensionIncome_Under</f>
        <v>0</v>
      </c>
      <c r="S49" s="17">
        <f>EndBalance</f>
        <v>917538.12093242141</v>
      </c>
      <c r="V49" s="17">
        <f>Balance_Over</f>
        <v>844275.85586556385</v>
      </c>
      <c r="W49" s="17">
        <f>Interest_Over</f>
        <v>59099.309910589473</v>
      </c>
      <c r="X49" s="17">
        <f>YearlySavings_Over</f>
        <v>14162.955156268103</v>
      </c>
      <c r="Y49" s="17">
        <f>DesiredRetirementIncome</f>
        <v>0</v>
      </c>
      <c r="Z49" s="17">
        <f>PensionIncome_Over</f>
        <v>0</v>
      </c>
      <c r="AA49" s="17">
        <f>EndBalance</f>
        <v>917538.12093242141</v>
      </c>
      <c r="AD49" s="17">
        <f>IF(Calculations!B49&lt;DesiredRetirementAge,K49,NA())</f>
        <v>917538.12093242141</v>
      </c>
      <c r="AE49" s="17" t="e">
        <f>IF(Calculations!B49&gt;=(DesiredRetirementAge-1),K49,NA())</f>
        <v>#N/A</v>
      </c>
      <c r="AF49" s="17"/>
      <c r="AH49" s="17">
        <f t="shared" si="0"/>
        <v>0</v>
      </c>
      <c r="AJ49" s="17"/>
    </row>
    <row r="50" spans="2:36" x14ac:dyDescent="0.45">
      <c r="B50" s="12">
        <f>Age</f>
        <v>58</v>
      </c>
      <c r="C50" s="17">
        <f>Salary</f>
        <v>145878.43810956157</v>
      </c>
      <c r="D50" s="17"/>
      <c r="E50" s="17"/>
      <c r="F50" s="17">
        <f>Balance</f>
        <v>917538.12093242141</v>
      </c>
      <c r="G50" s="17">
        <f>Interest</f>
        <v>64227.668465269504</v>
      </c>
      <c r="H50" s="17">
        <f>YearlySavings</f>
        <v>14587.843810956147</v>
      </c>
      <c r="I50" s="17">
        <f>DesiredRetirementIncome</f>
        <v>0</v>
      </c>
      <c r="J50" s="17">
        <f>PensionIncome</f>
        <v>0</v>
      </c>
      <c r="K50" s="17">
        <f>EndBalance</f>
        <v>996353.63320864702</v>
      </c>
      <c r="N50" s="17">
        <f>Balance_Under</f>
        <v>917538.12093242141</v>
      </c>
      <c r="O50" s="17">
        <f>Interest_Under</f>
        <v>64227.668465269504</v>
      </c>
      <c r="P50" s="17">
        <f>YearlySavings_Under</f>
        <v>14587.843810956147</v>
      </c>
      <c r="Q50" s="17">
        <f>DesiredRetirementIncome</f>
        <v>0</v>
      </c>
      <c r="R50" s="17">
        <f>PensionIncome_Under</f>
        <v>0</v>
      </c>
      <c r="S50" s="17">
        <f>EndBalance</f>
        <v>996353.63320864702</v>
      </c>
      <c r="V50" s="17">
        <f>Balance_Over</f>
        <v>917538.12093242141</v>
      </c>
      <c r="W50" s="17">
        <f>Interest_Over</f>
        <v>64227.668465269504</v>
      </c>
      <c r="X50" s="17">
        <f>YearlySavings_Over</f>
        <v>14587.843810956147</v>
      </c>
      <c r="Y50" s="17">
        <f>DesiredRetirementIncome</f>
        <v>0</v>
      </c>
      <c r="Z50" s="17">
        <f>PensionIncome_Over</f>
        <v>0</v>
      </c>
      <c r="AA50" s="17">
        <f>EndBalance</f>
        <v>996353.63320864702</v>
      </c>
      <c r="AD50" s="17">
        <f>IF(Calculations!B50&lt;DesiredRetirementAge,K50,NA())</f>
        <v>996353.63320864702</v>
      </c>
      <c r="AE50" s="17" t="e">
        <f>IF(Calculations!B50&gt;=(DesiredRetirementAge-1),K50,NA())</f>
        <v>#N/A</v>
      </c>
      <c r="AF50" s="17"/>
      <c r="AH50" s="17">
        <f t="shared" si="0"/>
        <v>0</v>
      </c>
      <c r="AJ50" s="17"/>
    </row>
    <row r="51" spans="2:36" x14ac:dyDescent="0.45">
      <c r="B51" s="12">
        <f>Age</f>
        <v>59</v>
      </c>
      <c r="C51" s="17">
        <f>Salary</f>
        <v>150254.7912528484</v>
      </c>
      <c r="D51" s="17"/>
      <c r="E51" s="17"/>
      <c r="F51" s="17">
        <f>Balance</f>
        <v>996353.63320864702</v>
      </c>
      <c r="G51" s="17">
        <f>Interest</f>
        <v>69744.754324605296</v>
      </c>
      <c r="H51" s="17">
        <f>YearlySavings</f>
        <v>15025.479125284832</v>
      </c>
      <c r="I51" s="17">
        <f>DesiredRetirementIncome</f>
        <v>0</v>
      </c>
      <c r="J51" s="17">
        <f>PensionIncome</f>
        <v>0</v>
      </c>
      <c r="K51" s="17">
        <f>EndBalance</f>
        <v>1081123.8666585372</v>
      </c>
      <c r="N51" s="17">
        <f>Balance_Under</f>
        <v>996353.63320864702</v>
      </c>
      <c r="O51" s="17">
        <f>Interest_Under</f>
        <v>69744.754324605296</v>
      </c>
      <c r="P51" s="17">
        <f>YearlySavings_Under</f>
        <v>15025.479125284832</v>
      </c>
      <c r="Q51" s="17">
        <f>DesiredRetirementIncome</f>
        <v>0</v>
      </c>
      <c r="R51" s="17">
        <f>PensionIncome_Under</f>
        <v>0</v>
      </c>
      <c r="S51" s="17">
        <f>EndBalance</f>
        <v>1081123.8666585372</v>
      </c>
      <c r="V51" s="17">
        <f>Balance_Over</f>
        <v>996353.63320864702</v>
      </c>
      <c r="W51" s="17">
        <f>Interest_Over</f>
        <v>69744.754324605296</v>
      </c>
      <c r="X51" s="17">
        <f>YearlySavings_Over</f>
        <v>15025.479125284832</v>
      </c>
      <c r="Y51" s="17">
        <f>DesiredRetirementIncome</f>
        <v>0</v>
      </c>
      <c r="Z51" s="17">
        <f>PensionIncome_Over</f>
        <v>0</v>
      </c>
      <c r="AA51" s="17">
        <f>EndBalance</f>
        <v>1081123.8666585372</v>
      </c>
      <c r="AD51" s="17">
        <f>IF(Calculations!B51&lt;DesiredRetirementAge,K51,NA())</f>
        <v>1081123.8666585372</v>
      </c>
      <c r="AE51" s="17" t="e">
        <f>IF(Calculations!B51&gt;=(DesiredRetirementAge-1),K51,NA())</f>
        <v>#N/A</v>
      </c>
      <c r="AF51" s="17"/>
      <c r="AH51" s="17">
        <f t="shared" si="0"/>
        <v>0</v>
      </c>
      <c r="AJ51" s="17"/>
    </row>
    <row r="52" spans="2:36" x14ac:dyDescent="0.45">
      <c r="B52" s="12">
        <f>Age</f>
        <v>60</v>
      </c>
      <c r="C52" s="17">
        <f>Salary</f>
        <v>154762.43499043386</v>
      </c>
      <c r="D52" s="17"/>
      <c r="E52" s="17"/>
      <c r="F52" s="17">
        <f>Balance</f>
        <v>1081123.8666585372</v>
      </c>
      <c r="G52" s="17">
        <f>Interest</f>
        <v>75678.670666097605</v>
      </c>
      <c r="H52" s="17">
        <f>YearlySavings</f>
        <v>15476.243499043376</v>
      </c>
      <c r="I52" s="17">
        <f>DesiredRetirementIncome</f>
        <v>0</v>
      </c>
      <c r="J52" s="17">
        <f>PensionIncome</f>
        <v>0</v>
      </c>
      <c r="K52" s="17">
        <f>EndBalance</f>
        <v>1172278.7808236782</v>
      </c>
      <c r="N52" s="17">
        <f>Balance_Under</f>
        <v>1081123.8666585372</v>
      </c>
      <c r="O52" s="17">
        <f>Interest_Under</f>
        <v>75678.670666097605</v>
      </c>
      <c r="P52" s="17">
        <f>YearlySavings_Under</f>
        <v>15476.243499043376</v>
      </c>
      <c r="Q52" s="17">
        <f>DesiredRetirementIncome</f>
        <v>0</v>
      </c>
      <c r="R52" s="17">
        <f>PensionIncome_Under</f>
        <v>0</v>
      </c>
      <c r="S52" s="17">
        <f>EndBalance</f>
        <v>1172278.7808236782</v>
      </c>
      <c r="V52" s="17">
        <f>Balance_Over</f>
        <v>1081123.8666585372</v>
      </c>
      <c r="W52" s="17">
        <f>Interest_Over</f>
        <v>75678.670666097605</v>
      </c>
      <c r="X52" s="17">
        <f>YearlySavings_Over</f>
        <v>15476.243499043376</v>
      </c>
      <c r="Y52" s="17">
        <f>DesiredRetirementIncome</f>
        <v>0</v>
      </c>
      <c r="Z52" s="17">
        <f>PensionIncome_Over</f>
        <v>0</v>
      </c>
      <c r="AA52" s="17">
        <f>EndBalance</f>
        <v>1172278.7808236782</v>
      </c>
      <c r="AD52" s="17">
        <f>IF(Calculations!B52&lt;DesiredRetirementAge,K52,NA())</f>
        <v>1172278.7808236782</v>
      </c>
      <c r="AE52" s="17" t="e">
        <f>IF(Calculations!B52&gt;=(DesiredRetirementAge-1),K52,NA())</f>
        <v>#N/A</v>
      </c>
      <c r="AF52" s="17"/>
      <c r="AH52" s="17">
        <f t="shared" si="0"/>
        <v>0</v>
      </c>
      <c r="AJ52" s="17"/>
    </row>
    <row r="53" spans="2:36" x14ac:dyDescent="0.45">
      <c r="B53" s="12">
        <f>Age</f>
        <v>61</v>
      </c>
      <c r="C53" s="17">
        <f>Salary</f>
        <v>159405.30804014686</v>
      </c>
      <c r="D53" s="17"/>
      <c r="E53" s="17"/>
      <c r="F53" s="17">
        <f>Balance</f>
        <v>1172278.7808236782</v>
      </c>
      <c r="G53" s="17">
        <f>Interest</f>
        <v>82059.514657657492</v>
      </c>
      <c r="H53" s="17">
        <f>YearlySavings</f>
        <v>15940.530804014677</v>
      </c>
      <c r="I53" s="17">
        <f>DesiredRetirementIncome</f>
        <v>0</v>
      </c>
      <c r="J53" s="17">
        <f>PensionIncome</f>
        <v>0</v>
      </c>
      <c r="K53" s="17">
        <f>EndBalance</f>
        <v>1270278.8262853506</v>
      </c>
      <c r="N53" s="17">
        <f>Balance_Under</f>
        <v>1172278.7808236782</v>
      </c>
      <c r="O53" s="17">
        <f>Interest_Under</f>
        <v>82059.514657657492</v>
      </c>
      <c r="P53" s="17">
        <f>YearlySavings_Under</f>
        <v>15940.530804014677</v>
      </c>
      <c r="Q53" s="17">
        <f>DesiredRetirementIncome</f>
        <v>0</v>
      </c>
      <c r="R53" s="17">
        <f>PensionIncome_Under</f>
        <v>0</v>
      </c>
      <c r="S53" s="17">
        <f>EndBalance</f>
        <v>1270278.8262853506</v>
      </c>
      <c r="V53" s="17">
        <f>Balance_Over</f>
        <v>1172278.7808236782</v>
      </c>
      <c r="W53" s="17">
        <f>Interest_Over</f>
        <v>82059.514657657492</v>
      </c>
      <c r="X53" s="17">
        <f>YearlySavings_Over</f>
        <v>15940.530804014677</v>
      </c>
      <c r="Y53" s="17">
        <f>DesiredRetirementIncome</f>
        <v>0</v>
      </c>
      <c r="Z53" s="17">
        <f>PensionIncome_Over</f>
        <v>0</v>
      </c>
      <c r="AA53" s="17">
        <f>EndBalance</f>
        <v>1270278.8262853506</v>
      </c>
      <c r="AD53" s="17">
        <f>IF(Calculations!B53&lt;DesiredRetirementAge,K53,NA())</f>
        <v>1270278.8262853506</v>
      </c>
      <c r="AE53" s="17" t="e">
        <f>IF(Calculations!B53&gt;=(DesiredRetirementAge-1),K53,NA())</f>
        <v>#N/A</v>
      </c>
      <c r="AF53" s="17"/>
      <c r="AH53" s="17">
        <f t="shared" si="0"/>
        <v>0</v>
      </c>
      <c r="AJ53" s="17"/>
    </row>
    <row r="54" spans="2:36" x14ac:dyDescent="0.45">
      <c r="B54" s="12">
        <f>Age</f>
        <v>62</v>
      </c>
      <c r="C54" s="17">
        <f>Salary</f>
        <v>164187.46728135127</v>
      </c>
      <c r="D54" s="17"/>
      <c r="E54" s="17"/>
      <c r="F54" s="17">
        <f>Balance</f>
        <v>1270278.8262853506</v>
      </c>
      <c r="G54" s="17">
        <f>Interest</f>
        <v>88919.517839974549</v>
      </c>
      <c r="H54" s="17">
        <f>YearlySavings</f>
        <v>16418.746728135116</v>
      </c>
      <c r="I54" s="17">
        <f>DesiredRetirementIncome</f>
        <v>0</v>
      </c>
      <c r="J54" s="17">
        <f>PensionIncome</f>
        <v>0</v>
      </c>
      <c r="K54" s="17">
        <f>EndBalance</f>
        <v>1375617.0908534601</v>
      </c>
      <c r="N54" s="17">
        <f>Balance_Under</f>
        <v>1270278.8262853506</v>
      </c>
      <c r="O54" s="17">
        <f>Interest_Under</f>
        <v>88919.517839974549</v>
      </c>
      <c r="P54" s="17">
        <f>YearlySavings_Under</f>
        <v>16418.746728135116</v>
      </c>
      <c r="Q54" s="17">
        <f>DesiredRetirementIncome</f>
        <v>0</v>
      </c>
      <c r="R54" s="17">
        <f>PensionIncome_Under</f>
        <v>0</v>
      </c>
      <c r="S54" s="17">
        <f>EndBalance</f>
        <v>1375617.0908534601</v>
      </c>
      <c r="V54" s="17">
        <f>Balance_Over</f>
        <v>1270278.8262853506</v>
      </c>
      <c r="W54" s="17">
        <f>Interest_Over</f>
        <v>88919.517839974549</v>
      </c>
      <c r="X54" s="17">
        <f>YearlySavings_Over</f>
        <v>16418.746728135116</v>
      </c>
      <c r="Y54" s="17">
        <f>DesiredRetirementIncome</f>
        <v>0</v>
      </c>
      <c r="Z54" s="17">
        <f>PensionIncome_Over</f>
        <v>0</v>
      </c>
      <c r="AA54" s="17">
        <f>EndBalance</f>
        <v>1375617.0908534601</v>
      </c>
      <c r="AD54" s="17">
        <f>IF(Calculations!B54&lt;DesiredRetirementAge,K54,NA())</f>
        <v>1375617.0908534601</v>
      </c>
      <c r="AE54" s="17" t="e">
        <f>IF(Calculations!B54&gt;=(DesiredRetirementAge-1),K54,NA())</f>
        <v>#N/A</v>
      </c>
      <c r="AF54" s="17"/>
      <c r="AH54" s="17">
        <f t="shared" si="0"/>
        <v>0</v>
      </c>
      <c r="AJ54" s="17"/>
    </row>
    <row r="55" spans="2:36" x14ac:dyDescent="0.45">
      <c r="B55" s="12">
        <f>Age</f>
        <v>63</v>
      </c>
      <c r="C55" s="17">
        <f>Salary</f>
        <v>169113.09129979182</v>
      </c>
      <c r="D55" s="17"/>
      <c r="E55" s="17"/>
      <c r="F55" s="17">
        <f>Balance</f>
        <v>1375617.0908534601</v>
      </c>
      <c r="G55" s="17">
        <f>Interest</f>
        <v>96293.196359742215</v>
      </c>
      <c r="H55" s="17">
        <f>YearlySavings</f>
        <v>16911.30912997917</v>
      </c>
      <c r="I55" s="17">
        <f>DesiredRetirementIncome</f>
        <v>0</v>
      </c>
      <c r="J55" s="17">
        <f>PensionIncome</f>
        <v>0</v>
      </c>
      <c r="K55" s="17">
        <f>EndBalance</f>
        <v>1488821.5963431816</v>
      </c>
      <c r="N55" s="17">
        <f>Balance_Under</f>
        <v>1375617.0908534601</v>
      </c>
      <c r="O55" s="17">
        <f>Interest_Under</f>
        <v>96293.196359742215</v>
      </c>
      <c r="P55" s="17">
        <f>YearlySavings_Under</f>
        <v>16911.30912997917</v>
      </c>
      <c r="Q55" s="17">
        <f>DesiredRetirementIncome</f>
        <v>0</v>
      </c>
      <c r="R55" s="17">
        <f>PensionIncome_Under</f>
        <v>0</v>
      </c>
      <c r="S55" s="17">
        <f>EndBalance</f>
        <v>1488821.5963431816</v>
      </c>
      <c r="V55" s="17">
        <f>Balance_Over</f>
        <v>1375617.0908534601</v>
      </c>
      <c r="W55" s="17">
        <f>Interest_Over</f>
        <v>96293.196359742215</v>
      </c>
      <c r="X55" s="17">
        <f>YearlySavings_Over</f>
        <v>16911.30912997917</v>
      </c>
      <c r="Y55" s="17">
        <f>DesiredRetirementIncome</f>
        <v>0</v>
      </c>
      <c r="Z55" s="17">
        <f>PensionIncome_Over</f>
        <v>0</v>
      </c>
      <c r="AA55" s="17">
        <f>EndBalance</f>
        <v>1488821.5963431816</v>
      </c>
      <c r="AD55" s="17">
        <f>IF(Calculations!B55&lt;DesiredRetirementAge,K55,NA())</f>
        <v>1488821.5963431816</v>
      </c>
      <c r="AE55" s="17" t="e">
        <f>IF(Calculations!B55&gt;=(DesiredRetirementAge-1),K55,NA())</f>
        <v>#N/A</v>
      </c>
      <c r="AF55" s="17"/>
      <c r="AH55" s="17">
        <f t="shared" si="0"/>
        <v>0</v>
      </c>
      <c r="AJ55" s="17"/>
    </row>
    <row r="56" spans="2:36" x14ac:dyDescent="0.45">
      <c r="B56" s="12">
        <f>Age</f>
        <v>64</v>
      </c>
      <c r="C56" s="17">
        <f>Salary</f>
        <v>174186.48403878557</v>
      </c>
      <c r="D56" s="17"/>
      <c r="E56" s="17"/>
      <c r="F56" s="17">
        <f>Balance</f>
        <v>1488821.5963431816</v>
      </c>
      <c r="G56" s="17">
        <f>Interest</f>
        <v>104217.51174402272</v>
      </c>
      <c r="H56" s="17">
        <f>YearlySavings</f>
        <v>17418.648403878546</v>
      </c>
      <c r="I56" s="17">
        <f>DesiredRetirementIncome</f>
        <v>0</v>
      </c>
      <c r="J56" s="17">
        <f>PensionIncome</f>
        <v>0</v>
      </c>
      <c r="K56" s="17">
        <f>EndBalance</f>
        <v>1610457.756491083</v>
      </c>
      <c r="N56" s="17">
        <f>Balance_Under</f>
        <v>1488821.5963431816</v>
      </c>
      <c r="O56" s="17">
        <f>Interest_Under</f>
        <v>104217.51174402272</v>
      </c>
      <c r="P56" s="17">
        <f>YearlySavings_Under</f>
        <v>17418.648403878546</v>
      </c>
      <c r="Q56" s="17">
        <f>DesiredRetirementIncome</f>
        <v>0</v>
      </c>
      <c r="R56" s="17">
        <f>PensionIncome_Under</f>
        <v>0</v>
      </c>
      <c r="S56" s="17">
        <f>EndBalance</f>
        <v>1610457.756491083</v>
      </c>
      <c r="V56" s="17">
        <f>Balance_Over</f>
        <v>1488821.5963431816</v>
      </c>
      <c r="W56" s="17">
        <f>Interest_Over</f>
        <v>104217.51174402272</v>
      </c>
      <c r="X56" s="17">
        <f>YearlySavings_Over</f>
        <v>17418.648403878546</v>
      </c>
      <c r="Y56" s="17">
        <f>DesiredRetirementIncome</f>
        <v>0</v>
      </c>
      <c r="Z56" s="17">
        <f>PensionIncome_Over</f>
        <v>0</v>
      </c>
      <c r="AA56" s="17">
        <f>EndBalance</f>
        <v>1610457.756491083</v>
      </c>
      <c r="AD56" s="17">
        <f>IF(Calculations!B56&lt;DesiredRetirementAge,K56,NA())</f>
        <v>1610457.756491083</v>
      </c>
      <c r="AE56" s="17">
        <f>IF(Calculations!B56&gt;=(DesiredRetirementAge-1),K56,NA())</f>
        <v>1610457.756491083</v>
      </c>
      <c r="AF56" s="17"/>
      <c r="AH56" s="17">
        <f t="shared" si="0"/>
        <v>0</v>
      </c>
      <c r="AJ56" s="17"/>
    </row>
    <row r="57" spans="2:36" x14ac:dyDescent="0.45">
      <c r="B57" s="12">
        <f>Age</f>
        <v>65</v>
      </c>
      <c r="C57" s="17">
        <f>Salary</f>
        <v>0</v>
      </c>
      <c r="D57" s="17"/>
      <c r="E57" s="17"/>
      <c r="F57" s="17">
        <f>Balance</f>
        <v>1610457.756491083</v>
      </c>
      <c r="G57" s="17">
        <f>Interest</f>
        <v>80522.887824554156</v>
      </c>
      <c r="H57" s="17">
        <f>YearlySavings</f>
        <v>0</v>
      </c>
      <c r="I57" s="17">
        <f>DesiredRetirementIncome</f>
        <v>125588.45499196427</v>
      </c>
      <c r="J57" s="17">
        <f>PensionIncome</f>
        <v>0</v>
      </c>
      <c r="K57" s="17">
        <f>EndBalance</f>
        <v>1565392.189323673</v>
      </c>
      <c r="N57" s="17">
        <f>Balance_Under</f>
        <v>1610457.756491083</v>
      </c>
      <c r="O57" s="17">
        <f>Interest_Under</f>
        <v>80522.887824554156</v>
      </c>
      <c r="P57" s="17">
        <f>YearlySavings_Under</f>
        <v>0</v>
      </c>
      <c r="Q57" s="17">
        <f>DesiredRetirementIncome</f>
        <v>125588.45499196427</v>
      </c>
      <c r="R57" s="17">
        <f>PensionIncome_Under</f>
        <v>0</v>
      </c>
      <c r="S57" s="17">
        <f>EndBalance</f>
        <v>1565392.189323673</v>
      </c>
      <c r="V57" s="17">
        <f>Balance_Over</f>
        <v>1610457.756491083</v>
      </c>
      <c r="W57" s="17">
        <f>Interest_Over</f>
        <v>80522.887824554156</v>
      </c>
      <c r="X57" s="17">
        <f>YearlySavings_Over</f>
        <v>0</v>
      </c>
      <c r="Y57" s="17">
        <f>DesiredRetirementIncome</f>
        <v>125588.45499196427</v>
      </c>
      <c r="Z57" s="17">
        <f>PensionIncome_Over</f>
        <v>0</v>
      </c>
      <c r="AA57" s="17">
        <f>EndBalance</f>
        <v>1565392.189323673</v>
      </c>
      <c r="AD57" s="17" t="e">
        <f>IF(Calculations!B57&lt;DesiredRetirementAge,K57,NA())</f>
        <v>#N/A</v>
      </c>
      <c r="AE57" s="17">
        <f>IF(Calculations!B57&gt;=(DesiredRetirementAge-1),K57,NA())</f>
        <v>1565392.189323673</v>
      </c>
      <c r="AF57" s="17"/>
      <c r="AH57" s="17">
        <f t="shared" si="0"/>
        <v>0</v>
      </c>
      <c r="AJ57" s="17"/>
    </row>
    <row r="58" spans="2:36" x14ac:dyDescent="0.45">
      <c r="B58" s="12">
        <f>Age</f>
        <v>66</v>
      </c>
      <c r="C58" s="17">
        <f>Salary</f>
        <v>0</v>
      </c>
      <c r="D58" s="17"/>
      <c r="E58" s="17"/>
      <c r="F58" s="17">
        <f>Balance</f>
        <v>1565392.189323673</v>
      </c>
      <c r="G58" s="17">
        <f>Interest</f>
        <v>78269.609466183654</v>
      </c>
      <c r="H58" s="17">
        <f>YearlySavings</f>
        <v>0</v>
      </c>
      <c r="I58" s="17">
        <f>DesiredRetirementIncome</f>
        <v>129356.10864172321</v>
      </c>
      <c r="J58" s="17">
        <f>PensionIncome</f>
        <v>0</v>
      </c>
      <c r="K58" s="17">
        <f>EndBalance</f>
        <v>1514305.6901481336</v>
      </c>
      <c r="N58" s="17">
        <f>Balance_Under</f>
        <v>1565392.189323673</v>
      </c>
      <c r="O58" s="17">
        <f>Interest_Under</f>
        <v>78269.609466183654</v>
      </c>
      <c r="P58" s="17">
        <f>YearlySavings_Under</f>
        <v>0</v>
      </c>
      <c r="Q58" s="17">
        <f>DesiredRetirementIncome</f>
        <v>129356.10864172321</v>
      </c>
      <c r="R58" s="17">
        <f>PensionIncome_Under</f>
        <v>0</v>
      </c>
      <c r="S58" s="17">
        <f>EndBalance</f>
        <v>1514305.6901481336</v>
      </c>
      <c r="V58" s="17">
        <f>Balance_Over</f>
        <v>1565392.189323673</v>
      </c>
      <c r="W58" s="17">
        <f>Interest_Over</f>
        <v>78269.609466183654</v>
      </c>
      <c r="X58" s="17">
        <f>YearlySavings_Over</f>
        <v>0</v>
      </c>
      <c r="Y58" s="17">
        <f>DesiredRetirementIncome</f>
        <v>129356.10864172321</v>
      </c>
      <c r="Z58" s="17">
        <f>PensionIncome_Over</f>
        <v>0</v>
      </c>
      <c r="AA58" s="17">
        <f>EndBalance</f>
        <v>1514305.6901481336</v>
      </c>
      <c r="AD58" s="17" t="e">
        <f>IF(Calculations!B58&lt;DesiredRetirementAge,K58,NA())</f>
        <v>#N/A</v>
      </c>
      <c r="AE58" s="17">
        <f>IF(Calculations!B58&gt;=(DesiredRetirementAge-1),K58,NA())</f>
        <v>1514305.6901481336</v>
      </c>
      <c r="AF58" s="17"/>
      <c r="AH58" s="17">
        <f t="shared" si="0"/>
        <v>0</v>
      </c>
      <c r="AJ58" s="17"/>
    </row>
    <row r="59" spans="2:36" x14ac:dyDescent="0.45">
      <c r="B59" s="12">
        <f>Age</f>
        <v>67</v>
      </c>
      <c r="C59" s="17">
        <f>Salary</f>
        <v>0</v>
      </c>
      <c r="D59" s="17"/>
      <c r="E59" s="17"/>
      <c r="F59" s="17">
        <f>Balance</f>
        <v>1514305.6901481336</v>
      </c>
      <c r="G59" s="17">
        <f>Interest</f>
        <v>75715.284507406686</v>
      </c>
      <c r="H59" s="17">
        <f>YearlySavings</f>
        <v>0</v>
      </c>
      <c r="I59" s="17">
        <f>DesiredRetirementIncome</f>
        <v>133236.7919009749</v>
      </c>
      <c r="J59" s="17">
        <f>PensionIncome</f>
        <v>0</v>
      </c>
      <c r="K59" s="17">
        <f>EndBalance</f>
        <v>1456784.1827545653</v>
      </c>
      <c r="N59" s="17">
        <f>Balance_Under</f>
        <v>1514305.6901481336</v>
      </c>
      <c r="O59" s="17">
        <f>Interest_Under</f>
        <v>75715.284507406686</v>
      </c>
      <c r="P59" s="17">
        <f>YearlySavings_Under</f>
        <v>0</v>
      </c>
      <c r="Q59" s="17">
        <f>DesiredRetirementIncome</f>
        <v>133236.7919009749</v>
      </c>
      <c r="R59" s="17">
        <f>PensionIncome_Under</f>
        <v>0</v>
      </c>
      <c r="S59" s="17">
        <f>EndBalance</f>
        <v>1456784.1827545653</v>
      </c>
      <c r="V59" s="17">
        <f>Balance_Over</f>
        <v>1514305.6901481336</v>
      </c>
      <c r="W59" s="17">
        <f>Interest_Over</f>
        <v>75715.284507406686</v>
      </c>
      <c r="X59" s="17">
        <f>YearlySavings_Over</f>
        <v>0</v>
      </c>
      <c r="Y59" s="17">
        <f>DesiredRetirementIncome</f>
        <v>133236.7919009749</v>
      </c>
      <c r="Z59" s="17">
        <f>PensionIncome_Over</f>
        <v>0</v>
      </c>
      <c r="AA59" s="17">
        <f>EndBalance</f>
        <v>1456784.1827545653</v>
      </c>
      <c r="AD59" s="17" t="e">
        <f>IF(Calculations!B59&lt;DesiredRetirementAge,K59,NA())</f>
        <v>#N/A</v>
      </c>
      <c r="AE59" s="17">
        <f>IF(Calculations!B59&gt;=(DesiredRetirementAge-1),K59,NA())</f>
        <v>1456784.1827545653</v>
      </c>
      <c r="AF59" s="17"/>
      <c r="AH59" s="17">
        <f t="shared" si="0"/>
        <v>0</v>
      </c>
    </row>
    <row r="60" spans="2:36" x14ac:dyDescent="0.45">
      <c r="B60" s="12">
        <f>Age</f>
        <v>68</v>
      </c>
      <c r="C60" s="17">
        <f>Salary</f>
        <v>0</v>
      </c>
      <c r="D60" s="17"/>
      <c r="E60" s="17"/>
      <c r="F60" s="17">
        <f>Balance</f>
        <v>1456784.1827545653</v>
      </c>
      <c r="G60" s="17">
        <f>Interest</f>
        <v>72839.209137728263</v>
      </c>
      <c r="H60" s="17">
        <f>YearlySavings</f>
        <v>0</v>
      </c>
      <c r="I60" s="17">
        <f>DesiredRetirementIncome</f>
        <v>137233.89565800416</v>
      </c>
      <c r="J60" s="17">
        <f>PensionIncome</f>
        <v>0</v>
      </c>
      <c r="K60" s="17">
        <f>EndBalance</f>
        <v>1392389.4962342894</v>
      </c>
      <c r="N60" s="17">
        <f>Balance_Under</f>
        <v>1456784.1827545653</v>
      </c>
      <c r="O60" s="17">
        <f>Interest_Under</f>
        <v>72839.209137728263</v>
      </c>
      <c r="P60" s="17">
        <f>YearlySavings_Under</f>
        <v>0</v>
      </c>
      <c r="Q60" s="17">
        <f>DesiredRetirementIncome</f>
        <v>137233.89565800416</v>
      </c>
      <c r="R60" s="17">
        <f>PensionIncome_Under</f>
        <v>0</v>
      </c>
      <c r="S60" s="17">
        <f>EndBalance</f>
        <v>1392389.4962342894</v>
      </c>
      <c r="V60" s="17">
        <f>Balance_Over</f>
        <v>1456784.1827545653</v>
      </c>
      <c r="W60" s="17">
        <f>Interest_Over</f>
        <v>72839.209137728263</v>
      </c>
      <c r="X60" s="17">
        <f>YearlySavings_Over</f>
        <v>0</v>
      </c>
      <c r="Y60" s="17">
        <f>DesiredRetirementIncome</f>
        <v>137233.89565800416</v>
      </c>
      <c r="Z60" s="17">
        <f>PensionIncome_Over</f>
        <v>0</v>
      </c>
      <c r="AA60" s="17">
        <f>EndBalance</f>
        <v>1392389.4962342894</v>
      </c>
      <c r="AD60" s="17" t="e">
        <f>IF(Calculations!B60&lt;DesiredRetirementAge,K60,NA())</f>
        <v>#N/A</v>
      </c>
      <c r="AE60" s="17">
        <f>IF(Calculations!B60&gt;=(DesiredRetirementAge-1),K60,NA())</f>
        <v>1392389.4962342894</v>
      </c>
      <c r="AF60" s="17"/>
      <c r="AH60" s="17">
        <f t="shared" si="0"/>
        <v>0</v>
      </c>
    </row>
    <row r="61" spans="2:36" x14ac:dyDescent="0.45">
      <c r="B61" s="12">
        <f>Age</f>
        <v>69</v>
      </c>
      <c r="C61" s="17">
        <f>Salary</f>
        <v>0</v>
      </c>
      <c r="D61" s="17"/>
      <c r="E61" s="17"/>
      <c r="F61" s="17">
        <f>Balance</f>
        <v>1392389.4962342894</v>
      </c>
      <c r="G61" s="17">
        <f>Interest</f>
        <v>69619.474811714477</v>
      </c>
      <c r="H61" s="17">
        <f>YearlySavings</f>
        <v>0</v>
      </c>
      <c r="I61" s="17">
        <f>DesiredRetirementIncome</f>
        <v>141350.91252774425</v>
      </c>
      <c r="J61" s="17">
        <f>PensionIncome</f>
        <v>0</v>
      </c>
      <c r="K61" s="17">
        <f>EndBalance</f>
        <v>1320658.0585182596</v>
      </c>
      <c r="N61" s="17">
        <f>Balance_Under</f>
        <v>1392389.4962342894</v>
      </c>
      <c r="O61" s="17">
        <f>Interest_Under</f>
        <v>69619.474811714477</v>
      </c>
      <c r="P61" s="17">
        <f>YearlySavings_Under</f>
        <v>0</v>
      </c>
      <c r="Q61" s="17">
        <f>DesiredRetirementIncome</f>
        <v>141350.91252774425</v>
      </c>
      <c r="R61" s="17">
        <f>PensionIncome_Under</f>
        <v>0</v>
      </c>
      <c r="S61" s="17">
        <f>EndBalance</f>
        <v>1320658.0585182596</v>
      </c>
      <c r="V61" s="17">
        <f>Balance_Over</f>
        <v>1392389.4962342894</v>
      </c>
      <c r="W61" s="17">
        <f>Interest_Over</f>
        <v>69619.474811714477</v>
      </c>
      <c r="X61" s="17">
        <f>YearlySavings_Over</f>
        <v>0</v>
      </c>
      <c r="Y61" s="17">
        <f>DesiredRetirementIncome</f>
        <v>141350.91252774425</v>
      </c>
      <c r="Z61" s="17">
        <f>PensionIncome_Over</f>
        <v>0</v>
      </c>
      <c r="AA61" s="17">
        <f>EndBalance</f>
        <v>1320658.0585182596</v>
      </c>
      <c r="AD61" s="17" t="e">
        <f>IF(Calculations!B61&lt;DesiredRetirementAge,K61,NA())</f>
        <v>#N/A</v>
      </c>
      <c r="AE61" s="17">
        <f>IF(Calculations!B61&gt;=(DesiredRetirementAge-1),K61,NA())</f>
        <v>1320658.0585182596</v>
      </c>
      <c r="AF61" s="17"/>
      <c r="AH61" s="17">
        <f t="shared" si="0"/>
        <v>0</v>
      </c>
    </row>
    <row r="62" spans="2:36" x14ac:dyDescent="0.45">
      <c r="B62" s="12">
        <f>Age</f>
        <v>70</v>
      </c>
      <c r="C62" s="17">
        <f>Salary</f>
        <v>0</v>
      </c>
      <c r="D62" s="17"/>
      <c r="E62" s="17"/>
      <c r="F62" s="17">
        <f>Balance</f>
        <v>1320658.0585182596</v>
      </c>
      <c r="G62" s="17">
        <f>Interest</f>
        <v>66032.902925912975</v>
      </c>
      <c r="H62" s="17">
        <f>YearlySavings</f>
        <v>0</v>
      </c>
      <c r="I62" s="17">
        <f>DesiredRetirementIncome</f>
        <v>145591.4399035766</v>
      </c>
      <c r="J62" s="17">
        <f>PensionIncome</f>
        <v>0</v>
      </c>
      <c r="K62" s="17">
        <f>EndBalance</f>
        <v>1241099.5215405959</v>
      </c>
      <c r="N62" s="17">
        <f>Balance_Under</f>
        <v>1320658.0585182596</v>
      </c>
      <c r="O62" s="17">
        <f>Interest_Under</f>
        <v>66032.902925912975</v>
      </c>
      <c r="P62" s="17">
        <f>YearlySavings_Under</f>
        <v>0</v>
      </c>
      <c r="Q62" s="17">
        <f>DesiredRetirementIncome</f>
        <v>145591.4399035766</v>
      </c>
      <c r="R62" s="17">
        <f>PensionIncome_Under</f>
        <v>0</v>
      </c>
      <c r="S62" s="17">
        <f>EndBalance</f>
        <v>1241099.5215405959</v>
      </c>
      <c r="V62" s="17">
        <f>Balance_Over</f>
        <v>1320658.0585182596</v>
      </c>
      <c r="W62" s="17">
        <f>Interest_Over</f>
        <v>66032.902925912975</v>
      </c>
      <c r="X62" s="17">
        <f>YearlySavings_Over</f>
        <v>0</v>
      </c>
      <c r="Y62" s="17">
        <f>DesiredRetirementIncome</f>
        <v>145591.4399035766</v>
      </c>
      <c r="Z62" s="17">
        <f>PensionIncome_Over</f>
        <v>0</v>
      </c>
      <c r="AA62" s="17">
        <f>EndBalance</f>
        <v>1241099.5215405959</v>
      </c>
      <c r="AD62" s="17" t="e">
        <f>IF(Calculations!B62&lt;DesiredRetirementAge,K62,NA())</f>
        <v>#N/A</v>
      </c>
      <c r="AE62" s="17">
        <f>IF(Calculations!B62&gt;=(DesiredRetirementAge-1),K62,NA())</f>
        <v>1241099.5215405959</v>
      </c>
      <c r="AF62" s="17"/>
      <c r="AH62" s="17">
        <f t="shared" si="0"/>
        <v>0</v>
      </c>
    </row>
    <row r="63" spans="2:36" x14ac:dyDescent="0.45">
      <c r="B63" s="12">
        <f>Age</f>
        <v>71</v>
      </c>
      <c r="C63" s="17">
        <f>Salary</f>
        <v>0</v>
      </c>
      <c r="D63" s="17"/>
      <c r="E63" s="17"/>
      <c r="F63" s="17">
        <f>Balance</f>
        <v>1241099.5215405959</v>
      </c>
      <c r="G63" s="17">
        <f>Interest</f>
        <v>62054.976077029802</v>
      </c>
      <c r="H63" s="17">
        <f>YearlySavings</f>
        <v>0</v>
      </c>
      <c r="I63" s="17">
        <f>DesiredRetirementIncome</f>
        <v>149959.18310068388</v>
      </c>
      <c r="J63" s="17">
        <f>PensionIncome</f>
        <v>0</v>
      </c>
      <c r="K63" s="17">
        <f>EndBalance</f>
        <v>1153195.3145169418</v>
      </c>
      <c r="N63" s="17">
        <f>Balance_Under</f>
        <v>1241099.5215405959</v>
      </c>
      <c r="O63" s="17">
        <f>Interest_Under</f>
        <v>62054.976077029802</v>
      </c>
      <c r="P63" s="17">
        <f>YearlySavings_Under</f>
        <v>0</v>
      </c>
      <c r="Q63" s="17">
        <f>DesiredRetirementIncome</f>
        <v>149959.18310068388</v>
      </c>
      <c r="R63" s="17">
        <f>PensionIncome_Under</f>
        <v>0</v>
      </c>
      <c r="S63" s="17">
        <f>EndBalance</f>
        <v>1153195.3145169418</v>
      </c>
      <c r="V63" s="17">
        <f>Balance_Over</f>
        <v>1241099.5215405959</v>
      </c>
      <c r="W63" s="17">
        <f>Interest_Over</f>
        <v>62054.976077029802</v>
      </c>
      <c r="X63" s="17">
        <f>YearlySavings_Over</f>
        <v>0</v>
      </c>
      <c r="Y63" s="17">
        <f>DesiredRetirementIncome</f>
        <v>149959.18310068388</v>
      </c>
      <c r="Z63" s="17">
        <f>PensionIncome_Over</f>
        <v>0</v>
      </c>
      <c r="AA63" s="17">
        <f>EndBalance</f>
        <v>1153195.3145169418</v>
      </c>
      <c r="AD63" s="17" t="e">
        <f>IF(Calculations!B63&lt;DesiredRetirementAge,K63,NA())</f>
        <v>#N/A</v>
      </c>
      <c r="AE63" s="17">
        <f>IF(Calculations!B63&gt;=(DesiredRetirementAge-1),K63,NA())</f>
        <v>1153195.3145169418</v>
      </c>
      <c r="AF63" s="17"/>
      <c r="AH63" s="17">
        <f t="shared" si="0"/>
        <v>0</v>
      </c>
    </row>
    <row r="64" spans="2:36" x14ac:dyDescent="0.45">
      <c r="B64" s="12">
        <f>Age</f>
        <v>72</v>
      </c>
      <c r="C64" s="17">
        <f>Salary</f>
        <v>0</v>
      </c>
      <c r="D64" s="17"/>
      <c r="E64" s="17"/>
      <c r="F64" s="17">
        <f>Balance</f>
        <v>1153195.3145169418</v>
      </c>
      <c r="G64" s="17">
        <f>Interest</f>
        <v>57659.765725847094</v>
      </c>
      <c r="H64" s="17">
        <f>YearlySavings</f>
        <v>0</v>
      </c>
      <c r="I64" s="17">
        <f>DesiredRetirementIncome</f>
        <v>154457.95859370442</v>
      </c>
      <c r="J64" s="17">
        <f>PensionIncome</f>
        <v>0</v>
      </c>
      <c r="K64" s="17">
        <f>EndBalance</f>
        <v>1056397.1216490844</v>
      </c>
      <c r="N64" s="17">
        <f>Balance_Under</f>
        <v>1153195.3145169418</v>
      </c>
      <c r="O64" s="17">
        <f>Interest_Under</f>
        <v>57659.765725847094</v>
      </c>
      <c r="P64" s="17">
        <f>YearlySavings_Under</f>
        <v>0</v>
      </c>
      <c r="Q64" s="17">
        <f>DesiredRetirementIncome</f>
        <v>154457.95859370442</v>
      </c>
      <c r="R64" s="17">
        <f>PensionIncome_Under</f>
        <v>0</v>
      </c>
      <c r="S64" s="17">
        <f>EndBalance</f>
        <v>1056397.1216490844</v>
      </c>
      <c r="V64" s="17">
        <f>Balance_Over</f>
        <v>1153195.3145169418</v>
      </c>
      <c r="W64" s="17">
        <f>Interest_Over</f>
        <v>57659.765725847094</v>
      </c>
      <c r="X64" s="17">
        <f>YearlySavings_Over</f>
        <v>0</v>
      </c>
      <c r="Y64" s="17">
        <f>DesiredRetirementIncome</f>
        <v>154457.95859370442</v>
      </c>
      <c r="Z64" s="17">
        <f>PensionIncome_Over</f>
        <v>0</v>
      </c>
      <c r="AA64" s="17">
        <f>EndBalance</f>
        <v>1056397.1216490844</v>
      </c>
      <c r="AD64" s="17" t="e">
        <f>IF(Calculations!B64&lt;DesiredRetirementAge,K64,NA())</f>
        <v>#N/A</v>
      </c>
      <c r="AE64" s="17">
        <f>IF(Calculations!B64&gt;=(DesiredRetirementAge-1),K64,NA())</f>
        <v>1056397.1216490844</v>
      </c>
      <c r="AF64" s="17"/>
      <c r="AH64" s="17">
        <f t="shared" si="0"/>
        <v>0</v>
      </c>
    </row>
    <row r="65" spans="2:34" x14ac:dyDescent="0.45">
      <c r="B65" s="12">
        <f>Age</f>
        <v>73</v>
      </c>
      <c r="C65" s="17">
        <f>Salary</f>
        <v>0</v>
      </c>
      <c r="D65" s="17"/>
      <c r="E65" s="17"/>
      <c r="F65" s="17">
        <f>Balance</f>
        <v>1056397.1216490844</v>
      </c>
      <c r="G65" s="17">
        <f>Interest</f>
        <v>52819.856082454222</v>
      </c>
      <c r="H65" s="17">
        <f>YearlySavings</f>
        <v>0</v>
      </c>
      <c r="I65" s="17">
        <f>DesiredRetirementIncome</f>
        <v>159091.69735151556</v>
      </c>
      <c r="J65" s="17">
        <f>PensionIncome</f>
        <v>0</v>
      </c>
      <c r="K65" s="17">
        <f>EndBalance</f>
        <v>950125.28038002318</v>
      </c>
      <c r="N65" s="17">
        <f>Balance_Under</f>
        <v>1056397.1216490844</v>
      </c>
      <c r="O65" s="17">
        <f>Interest_Under</f>
        <v>52819.856082454222</v>
      </c>
      <c r="P65" s="17">
        <f>YearlySavings_Under</f>
        <v>0</v>
      </c>
      <c r="Q65" s="17">
        <f>DesiredRetirementIncome</f>
        <v>159091.69735151556</v>
      </c>
      <c r="R65" s="17">
        <f>PensionIncome_Under</f>
        <v>0</v>
      </c>
      <c r="S65" s="17">
        <f>EndBalance</f>
        <v>950125.28038002318</v>
      </c>
      <c r="V65" s="17">
        <f>Balance_Over</f>
        <v>1056397.1216490844</v>
      </c>
      <c r="W65" s="17">
        <f>Interest_Over</f>
        <v>52819.856082454222</v>
      </c>
      <c r="X65" s="17">
        <f>YearlySavings_Over</f>
        <v>0</v>
      </c>
      <c r="Y65" s="17">
        <f>DesiredRetirementIncome</f>
        <v>159091.69735151556</v>
      </c>
      <c r="Z65" s="17">
        <f>PensionIncome_Over</f>
        <v>0</v>
      </c>
      <c r="AA65" s="17">
        <f>EndBalance</f>
        <v>950125.28038002318</v>
      </c>
      <c r="AD65" s="17" t="e">
        <f>IF(Calculations!B65&lt;DesiredRetirementAge,K65,NA())</f>
        <v>#N/A</v>
      </c>
      <c r="AE65" s="17">
        <f>IF(Calculations!B65&gt;=(DesiredRetirementAge-1),K65,NA())</f>
        <v>950125.28038002318</v>
      </c>
      <c r="AF65" s="17"/>
      <c r="AH65" s="17">
        <f t="shared" si="0"/>
        <v>0</v>
      </c>
    </row>
    <row r="66" spans="2:34" x14ac:dyDescent="0.45">
      <c r="B66" s="12">
        <f>Age</f>
        <v>74</v>
      </c>
      <c r="C66" s="17">
        <f>Salary</f>
        <v>0</v>
      </c>
      <c r="D66" s="17"/>
      <c r="E66" s="17"/>
      <c r="F66" s="17">
        <f>Balance</f>
        <v>950125.28038002318</v>
      </c>
      <c r="G66" s="17">
        <f>Interest</f>
        <v>47506.264019001159</v>
      </c>
      <c r="H66" s="17">
        <f>YearlySavings</f>
        <v>0</v>
      </c>
      <c r="I66" s="17">
        <f>DesiredRetirementIncome</f>
        <v>163864.44827206098</v>
      </c>
      <c r="J66" s="17">
        <f>PensionIncome</f>
        <v>0</v>
      </c>
      <c r="K66" s="17">
        <f>EndBalance</f>
        <v>833767.09612696338</v>
      </c>
      <c r="N66" s="17">
        <f>Balance_Under</f>
        <v>950125.28038002318</v>
      </c>
      <c r="O66" s="17">
        <f>Interest_Under</f>
        <v>47506.264019001159</v>
      </c>
      <c r="P66" s="17">
        <f>YearlySavings_Under</f>
        <v>0</v>
      </c>
      <c r="Q66" s="17">
        <f>DesiredRetirementIncome</f>
        <v>163864.44827206098</v>
      </c>
      <c r="R66" s="17">
        <f>PensionIncome_Under</f>
        <v>0</v>
      </c>
      <c r="S66" s="17">
        <f>EndBalance</f>
        <v>833767.09612696338</v>
      </c>
      <c r="V66" s="17">
        <f>Balance_Over</f>
        <v>950125.28038002318</v>
      </c>
      <c r="W66" s="17">
        <f>Interest_Over</f>
        <v>47506.264019001159</v>
      </c>
      <c r="X66" s="17">
        <f>YearlySavings_Over</f>
        <v>0</v>
      </c>
      <c r="Y66" s="17">
        <f>DesiredRetirementIncome</f>
        <v>163864.44827206098</v>
      </c>
      <c r="Z66" s="17">
        <f>PensionIncome_Over</f>
        <v>0</v>
      </c>
      <c r="AA66" s="17">
        <f>EndBalance</f>
        <v>833767.09612696338</v>
      </c>
      <c r="AD66" s="17" t="e">
        <f>IF(Calculations!B66&lt;DesiredRetirementAge,K66,NA())</f>
        <v>#N/A</v>
      </c>
      <c r="AE66" s="17">
        <f>IF(Calculations!B66&gt;=(DesiredRetirementAge-1),K66,NA())</f>
        <v>833767.09612696338</v>
      </c>
      <c r="AF66" s="17"/>
      <c r="AH66" s="17">
        <f t="shared" si="0"/>
        <v>0</v>
      </c>
    </row>
    <row r="67" spans="2:34" x14ac:dyDescent="0.45">
      <c r="B67" s="12">
        <f>Age</f>
        <v>75</v>
      </c>
      <c r="C67" s="17">
        <f>Salary</f>
        <v>0</v>
      </c>
      <c r="D67" s="17"/>
      <c r="E67" s="17"/>
      <c r="F67" s="17">
        <f>Balance</f>
        <v>833767.09612696338</v>
      </c>
      <c r="G67" s="17">
        <f>Interest</f>
        <v>41688.354806348172</v>
      </c>
      <c r="H67" s="17">
        <f>YearlySavings</f>
        <v>0</v>
      </c>
      <c r="I67" s="17">
        <f>DesiredRetirementIncome</f>
        <v>168780.38172022282</v>
      </c>
      <c r="J67" s="17">
        <f>PensionIncome</f>
        <v>0</v>
      </c>
      <c r="K67" s="17">
        <f>EndBalance</f>
        <v>706675.06921308883</v>
      </c>
      <c r="N67" s="17">
        <f>Balance_Under</f>
        <v>833767.09612696338</v>
      </c>
      <c r="O67" s="17">
        <f>Interest_Under</f>
        <v>41688.354806348172</v>
      </c>
      <c r="P67" s="17">
        <f>YearlySavings_Under</f>
        <v>0</v>
      </c>
      <c r="Q67" s="17">
        <f>DesiredRetirementIncome</f>
        <v>168780.38172022282</v>
      </c>
      <c r="R67" s="17">
        <f>PensionIncome_Under</f>
        <v>0</v>
      </c>
      <c r="S67" s="17">
        <f>EndBalance</f>
        <v>706675.06921308883</v>
      </c>
      <c r="V67" s="17">
        <f>Balance_Over</f>
        <v>833767.09612696338</v>
      </c>
      <c r="W67" s="17">
        <f>Interest_Over</f>
        <v>41688.354806348172</v>
      </c>
      <c r="X67" s="17">
        <f>YearlySavings_Over</f>
        <v>0</v>
      </c>
      <c r="Y67" s="17">
        <f>DesiredRetirementIncome</f>
        <v>168780.38172022282</v>
      </c>
      <c r="Z67" s="17">
        <f>PensionIncome_Over</f>
        <v>0</v>
      </c>
      <c r="AA67" s="17">
        <f>EndBalance</f>
        <v>706675.06921308883</v>
      </c>
      <c r="AD67" s="17" t="e">
        <f>IF(Calculations!B67&lt;DesiredRetirementAge,K67,NA())</f>
        <v>#N/A</v>
      </c>
      <c r="AE67" s="17">
        <f>IF(Calculations!B67&gt;=(DesiredRetirementAge-1),K67,NA())</f>
        <v>706675.06921308883</v>
      </c>
      <c r="AF67" s="17"/>
      <c r="AH67" s="17">
        <f t="shared" si="0"/>
        <v>0</v>
      </c>
    </row>
    <row r="68" spans="2:34" x14ac:dyDescent="0.45">
      <c r="B68" s="12">
        <f>Age</f>
        <v>76</v>
      </c>
      <c r="C68" s="17">
        <f>Salary</f>
        <v>0</v>
      </c>
      <c r="D68" s="17"/>
      <c r="E68" s="17"/>
      <c r="F68" s="17">
        <f>Balance</f>
        <v>706675.06921308883</v>
      </c>
      <c r="G68" s="17">
        <f>Interest</f>
        <v>35333.753460654443</v>
      </c>
      <c r="H68" s="17">
        <f>YearlySavings</f>
        <v>0</v>
      </c>
      <c r="I68" s="17">
        <f>DesiredRetirementIncome</f>
        <v>173843.79317182951</v>
      </c>
      <c r="J68" s="17">
        <f>PensionIncome</f>
        <v>0</v>
      </c>
      <c r="K68" s="17">
        <f>EndBalance</f>
        <v>568165.0295019137</v>
      </c>
      <c r="N68" s="17">
        <f>Balance_Under</f>
        <v>706675.06921308883</v>
      </c>
      <c r="O68" s="17">
        <f>Interest_Under</f>
        <v>35333.753460654443</v>
      </c>
      <c r="P68" s="17">
        <f>YearlySavings_Under</f>
        <v>0</v>
      </c>
      <c r="Q68" s="17">
        <f>DesiredRetirementIncome</f>
        <v>173843.79317182951</v>
      </c>
      <c r="R68" s="17">
        <f>PensionIncome_Under</f>
        <v>0</v>
      </c>
      <c r="S68" s="17">
        <f>EndBalance</f>
        <v>568165.0295019137</v>
      </c>
      <c r="V68" s="17">
        <f>Balance_Over</f>
        <v>706675.06921308883</v>
      </c>
      <c r="W68" s="17">
        <f>Interest_Over</f>
        <v>35333.753460654443</v>
      </c>
      <c r="X68" s="17">
        <f>YearlySavings_Over</f>
        <v>0</v>
      </c>
      <c r="Y68" s="17">
        <f>DesiredRetirementIncome</f>
        <v>173843.79317182951</v>
      </c>
      <c r="Z68" s="17">
        <f>PensionIncome_Over</f>
        <v>0</v>
      </c>
      <c r="AA68" s="17">
        <f>EndBalance</f>
        <v>568165.0295019137</v>
      </c>
      <c r="AD68" s="17" t="e">
        <f>IF(Calculations!B68&lt;DesiredRetirementAge,K68,NA())</f>
        <v>#N/A</v>
      </c>
      <c r="AE68" s="17">
        <f>IF(Calculations!B68&gt;=(DesiredRetirementAge-1),K68,NA())</f>
        <v>568165.0295019137</v>
      </c>
      <c r="AF68" s="17"/>
      <c r="AH68" s="17">
        <f t="shared" si="0"/>
        <v>0</v>
      </c>
    </row>
    <row r="69" spans="2:34" x14ac:dyDescent="0.45">
      <c r="B69" s="12">
        <f>Age</f>
        <v>77</v>
      </c>
      <c r="C69" s="17">
        <f>Salary</f>
        <v>0</v>
      </c>
      <c r="D69" s="17"/>
      <c r="E69" s="17"/>
      <c r="F69" s="17">
        <f>Balance</f>
        <v>568165.0295019137</v>
      </c>
      <c r="G69" s="17">
        <f>Interest</f>
        <v>28408.251475095687</v>
      </c>
      <c r="H69" s="17">
        <f>YearlySavings</f>
        <v>0</v>
      </c>
      <c r="I69" s="17">
        <f>DesiredRetirementIncome</f>
        <v>179059.1069669844</v>
      </c>
      <c r="J69" s="17">
        <f>PensionIncome</f>
        <v>0</v>
      </c>
      <c r="K69" s="17">
        <f>EndBalance</f>
        <v>417514.17401002493</v>
      </c>
      <c r="N69" s="17">
        <f>Balance_Under</f>
        <v>568165.0295019137</v>
      </c>
      <c r="O69" s="17">
        <f>Interest_Under</f>
        <v>28408.251475095687</v>
      </c>
      <c r="P69" s="17">
        <f>YearlySavings_Under</f>
        <v>0</v>
      </c>
      <c r="Q69" s="17">
        <f>DesiredRetirementIncome</f>
        <v>179059.1069669844</v>
      </c>
      <c r="R69" s="17">
        <f>PensionIncome_Under</f>
        <v>0</v>
      </c>
      <c r="S69" s="17">
        <f>EndBalance</f>
        <v>417514.17401002493</v>
      </c>
      <c r="V69" s="17">
        <f>Balance_Over</f>
        <v>568165.0295019137</v>
      </c>
      <c r="W69" s="17">
        <f>Interest_Over</f>
        <v>28408.251475095687</v>
      </c>
      <c r="X69" s="17">
        <f>YearlySavings_Over</f>
        <v>0</v>
      </c>
      <c r="Y69" s="17">
        <f>DesiredRetirementIncome</f>
        <v>179059.1069669844</v>
      </c>
      <c r="Z69" s="17">
        <f>PensionIncome_Over</f>
        <v>0</v>
      </c>
      <c r="AA69" s="17">
        <f>EndBalance</f>
        <v>417514.17401002493</v>
      </c>
      <c r="AD69" s="17" t="e">
        <f>IF(Calculations!B69&lt;DesiredRetirementAge,K69,NA())</f>
        <v>#N/A</v>
      </c>
      <c r="AE69" s="17">
        <f>IF(Calculations!B69&gt;=(DesiredRetirementAge-1),K69,NA())</f>
        <v>417514.17401002493</v>
      </c>
      <c r="AF69" s="17"/>
      <c r="AH69" s="17">
        <f t="shared" si="0"/>
        <v>0</v>
      </c>
    </row>
    <row r="70" spans="2:34" x14ac:dyDescent="0.45">
      <c r="B70" s="12">
        <f>Age</f>
        <v>78</v>
      </c>
      <c r="C70" s="17">
        <f>Salary</f>
        <v>0</v>
      </c>
      <c r="D70" s="17"/>
      <c r="E70" s="17"/>
      <c r="F70" s="17">
        <f>Balance</f>
        <v>417514.17401002493</v>
      </c>
      <c r="G70" s="17">
        <f>Interest</f>
        <v>20875.708700501247</v>
      </c>
      <c r="H70" s="17">
        <f>YearlySavings</f>
        <v>0</v>
      </c>
      <c r="I70" s="17">
        <f>DesiredRetirementIncome</f>
        <v>184430.88017599389</v>
      </c>
      <c r="J70" s="17">
        <f>PensionIncome</f>
        <v>0</v>
      </c>
      <c r="K70" s="17">
        <f>EndBalance</f>
        <v>253959.00253453228</v>
      </c>
      <c r="N70" s="17">
        <f>Balance_Under</f>
        <v>417514.17401002493</v>
      </c>
      <c r="O70" s="17">
        <f>Interest_Under</f>
        <v>20875.708700501247</v>
      </c>
      <c r="P70" s="17">
        <f>YearlySavings_Under</f>
        <v>0</v>
      </c>
      <c r="Q70" s="17">
        <f>DesiredRetirementIncome</f>
        <v>184430.88017599389</v>
      </c>
      <c r="R70" s="17">
        <f>PensionIncome_Under</f>
        <v>0</v>
      </c>
      <c r="S70" s="17">
        <f>EndBalance</f>
        <v>253959.00253453228</v>
      </c>
      <c r="V70" s="17">
        <f>Balance_Over</f>
        <v>417514.17401002493</v>
      </c>
      <c r="W70" s="17">
        <f>Interest_Over</f>
        <v>20875.708700501247</v>
      </c>
      <c r="X70" s="17">
        <f>YearlySavings_Over</f>
        <v>0</v>
      </c>
      <c r="Y70" s="17">
        <f>DesiredRetirementIncome</f>
        <v>184430.88017599389</v>
      </c>
      <c r="Z70" s="17">
        <f>PensionIncome_Over</f>
        <v>0</v>
      </c>
      <c r="AA70" s="17">
        <f>EndBalance</f>
        <v>253959.00253453228</v>
      </c>
      <c r="AD70" s="17" t="e">
        <f>IF(Calculations!B70&lt;DesiredRetirementAge,K70,NA())</f>
        <v>#N/A</v>
      </c>
      <c r="AE70" s="17">
        <f>IF(Calculations!B70&gt;=(DesiredRetirementAge-1),K70,NA())</f>
        <v>253959.00253453228</v>
      </c>
      <c r="AF70" s="17"/>
      <c r="AH70" s="17">
        <f t="shared" si="0"/>
        <v>0</v>
      </c>
    </row>
    <row r="71" spans="2:34" x14ac:dyDescent="0.45">
      <c r="B71" s="12">
        <f>Age</f>
        <v>79</v>
      </c>
      <c r="C71" s="17">
        <f>Salary</f>
        <v>0</v>
      </c>
      <c r="D71" s="17"/>
      <c r="E71" s="17"/>
      <c r="F71" s="17">
        <f>Balance</f>
        <v>253959.00253453228</v>
      </c>
      <c r="G71" s="17">
        <f>Interest</f>
        <v>12697.950126726615</v>
      </c>
      <c r="H71" s="17">
        <f>YearlySavings</f>
        <v>0</v>
      </c>
      <c r="I71" s="17">
        <f>DesiredRetirementIncome</f>
        <v>189963.80658127373</v>
      </c>
      <c r="J71" s="17">
        <f>PensionIncome</f>
        <v>0</v>
      </c>
      <c r="K71" s="17">
        <f>EndBalance</f>
        <v>76693.146079985134</v>
      </c>
      <c r="N71" s="17">
        <f>Balance_Under</f>
        <v>253959.00253453228</v>
      </c>
      <c r="O71" s="17">
        <f>Interest_Under</f>
        <v>12697.950126726615</v>
      </c>
      <c r="P71" s="17">
        <f>YearlySavings_Under</f>
        <v>0</v>
      </c>
      <c r="Q71" s="17">
        <f>DesiredRetirementIncome</f>
        <v>189963.80658127373</v>
      </c>
      <c r="R71" s="17">
        <f>PensionIncome_Under</f>
        <v>0</v>
      </c>
      <c r="S71" s="17">
        <f>EndBalance</f>
        <v>76693.146079985134</v>
      </c>
      <c r="V71" s="17">
        <f>Balance_Over</f>
        <v>253959.00253453228</v>
      </c>
      <c r="W71" s="17">
        <f>Interest_Over</f>
        <v>12697.950126726615</v>
      </c>
      <c r="X71" s="17">
        <f>YearlySavings_Over</f>
        <v>0</v>
      </c>
      <c r="Y71" s="17">
        <f>DesiredRetirementIncome</f>
        <v>189963.80658127373</v>
      </c>
      <c r="Z71" s="17">
        <f>PensionIncome_Over</f>
        <v>0</v>
      </c>
      <c r="AA71" s="17">
        <f>EndBalance</f>
        <v>76693.146079985134</v>
      </c>
      <c r="AD71" s="17" t="e">
        <f>IF(Calculations!B71&lt;DesiredRetirementAge,K71,NA())</f>
        <v>#N/A</v>
      </c>
      <c r="AE71" s="17">
        <f>IF(Calculations!B71&gt;=(DesiredRetirementAge-1),K71,NA())</f>
        <v>76693.146079985134</v>
      </c>
      <c r="AF71" s="17"/>
      <c r="AH71" s="17">
        <f t="shared" si="0"/>
        <v>0</v>
      </c>
    </row>
    <row r="72" spans="2:34" x14ac:dyDescent="0.45">
      <c r="B72" s="12">
        <f>Age</f>
        <v>80</v>
      </c>
      <c r="C72" s="17">
        <f>Salary</f>
        <v>0</v>
      </c>
      <c r="D72" s="17"/>
      <c r="E72" s="17"/>
      <c r="F72" s="17">
        <f>Balance</f>
        <v>76693.146079985134</v>
      </c>
      <c r="G72" s="17">
        <f>Interest</f>
        <v>3834.6573039992568</v>
      </c>
      <c r="H72" s="17">
        <f>YearlySavings</f>
        <v>0</v>
      </c>
      <c r="I72" s="17">
        <f>DesiredRetirementIncome</f>
        <v>195662.72077871196</v>
      </c>
      <c r="J72" s="17">
        <f>PensionIncome</f>
        <v>0</v>
      </c>
      <c r="K72" s="17">
        <f>EndBalance</f>
        <v>-115134.91739472757</v>
      </c>
      <c r="N72" s="17">
        <f>Balance_Under</f>
        <v>76693.146079985134</v>
      </c>
      <c r="O72" s="17">
        <f>Interest_Under</f>
        <v>3834.6573039992568</v>
      </c>
      <c r="P72" s="17">
        <f>YearlySavings_Under</f>
        <v>0</v>
      </c>
      <c r="Q72" s="17">
        <f>DesiredRetirementIncome</f>
        <v>195662.72077871196</v>
      </c>
      <c r="R72" s="17">
        <f>PensionIncome_Under</f>
        <v>0</v>
      </c>
      <c r="S72" s="17">
        <f>EndBalance</f>
        <v>-115134.91739472757</v>
      </c>
      <c r="V72" s="17">
        <f>Balance_Over</f>
        <v>76693.146079985134</v>
      </c>
      <c r="W72" s="17">
        <f>Interest_Over</f>
        <v>3834.6573039992568</v>
      </c>
      <c r="X72" s="17">
        <f>YearlySavings_Over</f>
        <v>0</v>
      </c>
      <c r="Y72" s="17">
        <f>DesiredRetirementIncome</f>
        <v>195662.72077871196</v>
      </c>
      <c r="Z72" s="17">
        <f>PensionIncome_Over</f>
        <v>0</v>
      </c>
      <c r="AA72" s="17">
        <f>EndBalance</f>
        <v>-115134.91739472757</v>
      </c>
      <c r="AD72" s="17" t="e">
        <f>IF(Calculations!B72&lt;DesiredRetirementAge,K72,NA())</f>
        <v>#N/A</v>
      </c>
      <c r="AE72" s="17">
        <f>IF(Calculations!B72&gt;=(DesiredRetirementAge-1),K72,NA())</f>
        <v>-115134.91739472757</v>
      </c>
      <c r="AF72" s="17"/>
      <c r="AH72" s="17">
        <f t="shared" si="0"/>
        <v>0</v>
      </c>
    </row>
    <row r="73" spans="2:34" x14ac:dyDescent="0.45">
      <c r="B73" s="12">
        <f>Age</f>
        <v>81</v>
      </c>
      <c r="C73" s="17">
        <f>Salary</f>
        <v>0</v>
      </c>
      <c r="D73" s="17"/>
      <c r="E73" s="17"/>
      <c r="F73" s="17">
        <f>Balance</f>
        <v>-115134.91739472757</v>
      </c>
      <c r="G73" s="17">
        <f>Interest</f>
        <v>-5756.7458697363791</v>
      </c>
      <c r="H73" s="17">
        <f>YearlySavings</f>
        <v>0</v>
      </c>
      <c r="I73" s="17">
        <f>DesiredRetirementIncome</f>
        <v>201532.60240207327</v>
      </c>
      <c r="J73" s="17">
        <f>PensionIncome</f>
        <v>0</v>
      </c>
      <c r="K73" s="17">
        <f>EndBalance</f>
        <v>-322424.26566653722</v>
      </c>
      <c r="N73" s="17">
        <f>Balance_Under</f>
        <v>-115134.91739472757</v>
      </c>
      <c r="O73" s="17">
        <f>Interest_Under</f>
        <v>-5756.7458697363791</v>
      </c>
      <c r="P73" s="17">
        <f>YearlySavings_Under</f>
        <v>0</v>
      </c>
      <c r="Q73" s="17">
        <f>DesiredRetirementIncome</f>
        <v>201532.60240207327</v>
      </c>
      <c r="R73" s="17">
        <f>PensionIncome_Under</f>
        <v>0</v>
      </c>
      <c r="S73" s="17">
        <f>EndBalance</f>
        <v>-322424.26566653722</v>
      </c>
      <c r="V73" s="17">
        <f>Balance_Over</f>
        <v>-115134.91739472757</v>
      </c>
      <c r="W73" s="17">
        <f>Interest_Over</f>
        <v>-5756.7458697363791</v>
      </c>
      <c r="X73" s="17">
        <f>YearlySavings_Over</f>
        <v>0</v>
      </c>
      <c r="Y73" s="17">
        <f>DesiredRetirementIncome</f>
        <v>201532.60240207327</v>
      </c>
      <c r="Z73" s="17">
        <f>PensionIncome_Over</f>
        <v>0</v>
      </c>
      <c r="AA73" s="17">
        <f>EndBalance</f>
        <v>-322424.26566653722</v>
      </c>
      <c r="AD73" s="17" t="e">
        <f>IF(Calculations!B73&lt;DesiredRetirementAge,K73,NA())</f>
        <v>#N/A</v>
      </c>
      <c r="AE73" s="17">
        <f>IF(Calculations!B73&gt;=(DesiredRetirementAge-1),K73,NA())</f>
        <v>-322424.26566653722</v>
      </c>
      <c r="AF73" s="17"/>
      <c r="AH73" s="17">
        <f t="shared" si="0"/>
        <v>0</v>
      </c>
    </row>
    <row r="74" spans="2:34" x14ac:dyDescent="0.45">
      <c r="B74" s="12">
        <f>Age</f>
        <v>82</v>
      </c>
      <c r="C74" s="17">
        <f>Salary</f>
        <v>0</v>
      </c>
      <c r="D74" s="17"/>
      <c r="E74" s="17"/>
      <c r="F74" s="17">
        <f>Balance</f>
        <v>-322424.26566653722</v>
      </c>
      <c r="G74" s="17">
        <f>Interest</f>
        <v>-16121.213283326862</v>
      </c>
      <c r="H74" s="17">
        <f>YearlySavings</f>
        <v>0</v>
      </c>
      <c r="I74" s="17">
        <f>DesiredRetirementIncome</f>
        <v>207578.5804741355</v>
      </c>
      <c r="J74" s="17">
        <f>PensionIncome</f>
        <v>0</v>
      </c>
      <c r="K74" s="17">
        <f>EndBalance</f>
        <v>-546124.05942399963</v>
      </c>
      <c r="N74" s="17">
        <f>Balance_Under</f>
        <v>-322424.26566653722</v>
      </c>
      <c r="O74" s="17">
        <f>Interest_Under</f>
        <v>-16121.213283326862</v>
      </c>
      <c r="P74" s="17">
        <f>YearlySavings_Under</f>
        <v>0</v>
      </c>
      <c r="Q74" s="17">
        <f>DesiredRetirementIncome</f>
        <v>207578.5804741355</v>
      </c>
      <c r="R74" s="17">
        <f>PensionIncome_Under</f>
        <v>0</v>
      </c>
      <c r="S74" s="17">
        <f>EndBalance</f>
        <v>-546124.05942399963</v>
      </c>
      <c r="V74" s="17">
        <f>Balance_Over</f>
        <v>-322424.26566653722</v>
      </c>
      <c r="W74" s="17">
        <f>Interest_Over</f>
        <v>-16121.213283326862</v>
      </c>
      <c r="X74" s="17">
        <f>YearlySavings_Over</f>
        <v>0</v>
      </c>
      <c r="Y74" s="17">
        <f>DesiredRetirementIncome</f>
        <v>207578.5804741355</v>
      </c>
      <c r="Z74" s="17">
        <f>PensionIncome_Over</f>
        <v>0</v>
      </c>
      <c r="AA74" s="17">
        <f>EndBalance</f>
        <v>-546124.05942399963</v>
      </c>
      <c r="AD74" s="17" t="e">
        <f>IF(Calculations!B74&lt;DesiredRetirementAge,K74,NA())</f>
        <v>#N/A</v>
      </c>
      <c r="AE74" s="17">
        <f>IF(Calculations!B74&gt;=(DesiredRetirementAge-1),K74,NA())</f>
        <v>-546124.05942399963</v>
      </c>
      <c r="AF74" s="17"/>
      <c r="AH74" s="17">
        <f t="shared" si="0"/>
        <v>0</v>
      </c>
    </row>
    <row r="75" spans="2:34" x14ac:dyDescent="0.45">
      <c r="B75" s="12">
        <f>Age</f>
        <v>83</v>
      </c>
      <c r="C75" s="17">
        <f>Salary</f>
        <v>0</v>
      </c>
      <c r="D75" s="17"/>
      <c r="E75" s="17"/>
      <c r="F75" s="17">
        <f>Balance</f>
        <v>-546124.05942399963</v>
      </c>
      <c r="G75" s="17">
        <f>Interest</f>
        <v>-27306.202971199982</v>
      </c>
      <c r="H75" s="17">
        <f>YearlySavings</f>
        <v>0</v>
      </c>
      <c r="I75" s="17">
        <f>DesiredRetirementIncome</f>
        <v>213805.93788835956</v>
      </c>
      <c r="J75" s="17">
        <f>PensionIncome</f>
        <v>0</v>
      </c>
      <c r="K75" s="17">
        <f>EndBalance</f>
        <v>-787236.20028355916</v>
      </c>
      <c r="N75" s="17">
        <f>Balance_Under</f>
        <v>-546124.05942399963</v>
      </c>
      <c r="O75" s="17">
        <f>Interest_Under</f>
        <v>-27306.202971199982</v>
      </c>
      <c r="P75" s="17">
        <f>YearlySavings_Under</f>
        <v>0</v>
      </c>
      <c r="Q75" s="17">
        <f>DesiredRetirementIncome</f>
        <v>213805.93788835956</v>
      </c>
      <c r="R75" s="17">
        <f>PensionIncome_Under</f>
        <v>0</v>
      </c>
      <c r="S75" s="17">
        <f>EndBalance</f>
        <v>-787236.20028355916</v>
      </c>
      <c r="V75" s="17">
        <f>Balance_Over</f>
        <v>-546124.05942399963</v>
      </c>
      <c r="W75" s="17">
        <f>Interest_Over</f>
        <v>-27306.202971199982</v>
      </c>
      <c r="X75" s="17">
        <f>YearlySavings_Over</f>
        <v>0</v>
      </c>
      <c r="Y75" s="17">
        <f>DesiredRetirementIncome</f>
        <v>213805.93788835956</v>
      </c>
      <c r="Z75" s="17">
        <f>PensionIncome_Over</f>
        <v>0</v>
      </c>
      <c r="AA75" s="17">
        <f>EndBalance</f>
        <v>-787236.20028355916</v>
      </c>
      <c r="AD75" s="17" t="e">
        <f>IF(Calculations!B75&lt;DesiredRetirementAge,K75,NA())</f>
        <v>#N/A</v>
      </c>
      <c r="AE75" s="17">
        <f>IF(Calculations!B75&gt;=(DesiredRetirementAge-1),K75,NA())</f>
        <v>-787236.20028355916</v>
      </c>
      <c r="AF75" s="17"/>
      <c r="AH75" s="17">
        <f t="shared" si="0"/>
        <v>0</v>
      </c>
    </row>
    <row r="76" spans="2:34" x14ac:dyDescent="0.45">
      <c r="B76" s="12">
        <f>Age</f>
        <v>84</v>
      </c>
      <c r="C76" s="17">
        <f>Salary</f>
        <v>0</v>
      </c>
      <c r="D76" s="17"/>
      <c r="E76" s="17"/>
      <c r="F76" s="17">
        <f>Balance</f>
        <v>-787236.20028355916</v>
      </c>
      <c r="G76" s="17">
        <f>Interest</f>
        <v>-39361.810014177958</v>
      </c>
      <c r="H76" s="17">
        <f>YearlySavings</f>
        <v>0</v>
      </c>
      <c r="I76" s="17">
        <f>DesiredRetirementIncome</f>
        <v>220220.11602501036</v>
      </c>
      <c r="J76" s="17">
        <f>PensionIncome</f>
        <v>0</v>
      </c>
      <c r="K76" s="17">
        <f>EndBalance</f>
        <v>-1046818.1263227474</v>
      </c>
      <c r="N76" s="17">
        <f>Balance_Under</f>
        <v>-787236.20028355916</v>
      </c>
      <c r="O76" s="17">
        <f>Interest_Under</f>
        <v>-39361.810014177958</v>
      </c>
      <c r="P76" s="17">
        <f>YearlySavings_Under</f>
        <v>0</v>
      </c>
      <c r="Q76" s="17">
        <f>DesiredRetirementIncome</f>
        <v>220220.11602501036</v>
      </c>
      <c r="R76" s="17">
        <f>PensionIncome_Under</f>
        <v>0</v>
      </c>
      <c r="S76" s="17">
        <f>EndBalance</f>
        <v>-1046818.1263227474</v>
      </c>
      <c r="V76" s="17">
        <f>Balance_Over</f>
        <v>-787236.20028355916</v>
      </c>
      <c r="W76" s="17">
        <f>Interest_Over</f>
        <v>-39361.810014177958</v>
      </c>
      <c r="X76" s="17">
        <f>YearlySavings_Over</f>
        <v>0</v>
      </c>
      <c r="Y76" s="17">
        <f>DesiredRetirementIncome</f>
        <v>220220.11602501036</v>
      </c>
      <c r="Z76" s="17">
        <f>PensionIncome_Over</f>
        <v>0</v>
      </c>
      <c r="AA76" s="17">
        <f>EndBalance</f>
        <v>-1046818.1263227474</v>
      </c>
      <c r="AD76" s="17" t="e">
        <f>IF(Calculations!B76&lt;DesiredRetirementAge,K76,NA())</f>
        <v>#N/A</v>
      </c>
      <c r="AE76" s="17">
        <f>IF(Calculations!B76&gt;=(DesiredRetirementAge-1),K76,NA())</f>
        <v>-1046818.1263227474</v>
      </c>
      <c r="AF76" s="17"/>
      <c r="AH76" s="17">
        <f t="shared" si="0"/>
        <v>0</v>
      </c>
    </row>
    <row r="77" spans="2:34" x14ac:dyDescent="0.45">
      <c r="B77" s="12">
        <f>Age</f>
        <v>85</v>
      </c>
      <c r="C77" s="17">
        <f>Salary</f>
        <v>0</v>
      </c>
      <c r="D77" s="17"/>
      <c r="E77" s="17"/>
      <c r="F77" s="17">
        <f>Balance</f>
        <v>-1046818.1263227474</v>
      </c>
      <c r="G77" s="17">
        <f>Interest</f>
        <v>-52340.906316137378</v>
      </c>
      <c r="H77" s="17">
        <f>YearlySavings</f>
        <v>0</v>
      </c>
      <c r="I77" s="17">
        <f>DesiredRetirementIncome</f>
        <v>226826.71950576064</v>
      </c>
      <c r="J77" s="17">
        <f>PensionIncome</f>
        <v>0</v>
      </c>
      <c r="K77" s="17">
        <f>EndBalance</f>
        <v>-1325985.7521446454</v>
      </c>
      <c r="N77" s="17">
        <f>Balance_Under</f>
        <v>-1046818.1263227474</v>
      </c>
      <c r="O77" s="17">
        <f>Interest_Under</f>
        <v>-52340.906316137378</v>
      </c>
      <c r="P77" s="17">
        <f>YearlySavings_Under</f>
        <v>0</v>
      </c>
      <c r="Q77" s="17">
        <f>DesiredRetirementIncome</f>
        <v>226826.71950576064</v>
      </c>
      <c r="R77" s="17">
        <f>PensionIncome_Under</f>
        <v>0</v>
      </c>
      <c r="S77" s="17">
        <f>EndBalance</f>
        <v>-1325985.7521446454</v>
      </c>
      <c r="V77" s="17">
        <f>Balance_Over</f>
        <v>-1046818.1263227474</v>
      </c>
      <c r="W77" s="17">
        <f>Interest_Over</f>
        <v>-52340.906316137378</v>
      </c>
      <c r="X77" s="17">
        <f>YearlySavings_Over</f>
        <v>0</v>
      </c>
      <c r="Y77" s="17">
        <f>DesiredRetirementIncome</f>
        <v>226826.71950576064</v>
      </c>
      <c r="Z77" s="17">
        <f>PensionIncome_Over</f>
        <v>0</v>
      </c>
      <c r="AA77" s="17">
        <f>EndBalance</f>
        <v>-1325985.7521446454</v>
      </c>
      <c r="AD77" s="17" t="e">
        <f>IF(Calculations!B77&lt;DesiredRetirementAge,K77,NA())</f>
        <v>#N/A</v>
      </c>
      <c r="AE77" s="17">
        <f>IF(Calculations!B77&gt;=(DesiredRetirementAge-1),K77,NA())</f>
        <v>-1325985.7521446454</v>
      </c>
      <c r="AF77" s="17"/>
      <c r="AH77" s="17">
        <f t="shared" si="0"/>
        <v>0</v>
      </c>
    </row>
    <row r="78" spans="2:34" x14ac:dyDescent="0.45">
      <c r="B78" s="12">
        <f>Age</f>
        <v>86</v>
      </c>
      <c r="C78" s="17">
        <f>Salary</f>
        <v>0</v>
      </c>
      <c r="D78" s="17"/>
      <c r="E78" s="17"/>
      <c r="F78" s="17">
        <f>Balance</f>
        <v>-1325985.7521446454</v>
      </c>
      <c r="G78" s="17">
        <f>Interest</f>
        <v>-66299.287607232269</v>
      </c>
      <c r="H78" s="17">
        <f>YearlySavings</f>
        <v>0</v>
      </c>
      <c r="I78" s="17">
        <f>DesiredRetirementIncome</f>
        <v>233631.52109093344</v>
      </c>
      <c r="J78" s="17">
        <f>PensionIncome</f>
        <v>0</v>
      </c>
      <c r="K78" s="17">
        <f>EndBalance</f>
        <v>-1625916.5608428111</v>
      </c>
      <c r="N78" s="17">
        <f>Balance_Under</f>
        <v>-1325985.7521446454</v>
      </c>
      <c r="O78" s="17">
        <f>Interest_Under</f>
        <v>-66299.287607232269</v>
      </c>
      <c r="P78" s="17">
        <f>YearlySavings_Under</f>
        <v>0</v>
      </c>
      <c r="Q78" s="17">
        <f>DesiredRetirementIncome</f>
        <v>233631.52109093344</v>
      </c>
      <c r="R78" s="17">
        <f>PensionIncome_Under</f>
        <v>0</v>
      </c>
      <c r="S78" s="17">
        <f>EndBalance</f>
        <v>-1625916.5608428111</v>
      </c>
      <c r="V78" s="17">
        <f>Balance_Over</f>
        <v>-1325985.7521446454</v>
      </c>
      <c r="W78" s="17">
        <f>Interest_Over</f>
        <v>-66299.287607232269</v>
      </c>
      <c r="X78" s="17">
        <f>YearlySavings_Over</f>
        <v>0</v>
      </c>
      <c r="Y78" s="17">
        <f>DesiredRetirementIncome</f>
        <v>233631.52109093344</v>
      </c>
      <c r="Z78" s="17">
        <f>PensionIncome_Over</f>
        <v>0</v>
      </c>
      <c r="AA78" s="17">
        <f>EndBalance</f>
        <v>-1625916.5608428111</v>
      </c>
      <c r="AD78" s="17" t="e">
        <f>IF(Calculations!B78&lt;DesiredRetirementAge,K78,NA())</f>
        <v>#N/A</v>
      </c>
      <c r="AE78" s="17">
        <f>IF(Calculations!B78&gt;=(DesiredRetirementAge-1),K78,NA())</f>
        <v>-1625916.5608428111</v>
      </c>
      <c r="AF78" s="17"/>
      <c r="AH78" s="17">
        <f t="shared" si="0"/>
        <v>0</v>
      </c>
    </row>
    <row r="79" spans="2:34" x14ac:dyDescent="0.45">
      <c r="B79" s="12">
        <f>Age</f>
        <v>87</v>
      </c>
      <c r="C79" s="17">
        <f>Salary</f>
        <v>0</v>
      </c>
      <c r="D79" s="17"/>
      <c r="E79" s="17"/>
      <c r="F79" s="17">
        <f>Balance</f>
        <v>-1625916.5608428111</v>
      </c>
      <c r="G79" s="17">
        <f>Interest</f>
        <v>-81295.828042140565</v>
      </c>
      <c r="H79" s="17">
        <f>YearlySavings</f>
        <v>0</v>
      </c>
      <c r="I79" s="17">
        <f>DesiredRetirementIncome</f>
        <v>240640.46672366143</v>
      </c>
      <c r="J79" s="17">
        <f>PensionIncome</f>
        <v>0</v>
      </c>
      <c r="K79" s="17">
        <f>EndBalance</f>
        <v>-1947852.855608613</v>
      </c>
      <c r="N79" s="17">
        <f>Balance_Under</f>
        <v>-1625916.5608428111</v>
      </c>
      <c r="O79" s="17">
        <f>Interest_Under</f>
        <v>-81295.828042140565</v>
      </c>
      <c r="P79" s="17">
        <f>YearlySavings_Under</f>
        <v>0</v>
      </c>
      <c r="Q79" s="17">
        <f>DesiredRetirementIncome</f>
        <v>240640.46672366143</v>
      </c>
      <c r="R79" s="17">
        <f>PensionIncome_Under</f>
        <v>0</v>
      </c>
      <c r="S79" s="17">
        <f>EndBalance</f>
        <v>-1947852.855608613</v>
      </c>
      <c r="V79" s="17">
        <f>Balance_Over</f>
        <v>-1625916.5608428111</v>
      </c>
      <c r="W79" s="17">
        <f>Interest_Over</f>
        <v>-81295.828042140565</v>
      </c>
      <c r="X79" s="17">
        <f>YearlySavings_Over</f>
        <v>0</v>
      </c>
      <c r="Y79" s="17">
        <f>DesiredRetirementIncome</f>
        <v>240640.46672366143</v>
      </c>
      <c r="Z79" s="17">
        <f>PensionIncome_Over</f>
        <v>0</v>
      </c>
      <c r="AA79" s="17">
        <f>EndBalance</f>
        <v>-1947852.855608613</v>
      </c>
      <c r="AD79" s="17" t="e">
        <f>IF(Calculations!B79&lt;DesiredRetirementAge,K79,NA())</f>
        <v>#N/A</v>
      </c>
      <c r="AE79" s="17">
        <f>IF(Calculations!B79&gt;=(DesiredRetirementAge-1),K79,NA())</f>
        <v>-1947852.855608613</v>
      </c>
      <c r="AF79" s="17"/>
      <c r="AH79" s="17">
        <f t="shared" si="0"/>
        <v>0</v>
      </c>
    </row>
    <row r="80" spans="2:34" x14ac:dyDescent="0.45">
      <c r="B80" s="12">
        <f>Age</f>
        <v>88</v>
      </c>
      <c r="C80" s="17">
        <f>Salary</f>
        <v>0</v>
      </c>
      <c r="D80" s="17"/>
      <c r="E80" s="17"/>
      <c r="F80" s="17">
        <f>Balance</f>
        <v>-1947852.855608613</v>
      </c>
      <c r="G80" s="17">
        <f>Interest</f>
        <v>-97392.642780430659</v>
      </c>
      <c r="H80" s="17">
        <f>YearlySavings</f>
        <v>0</v>
      </c>
      <c r="I80" s="17">
        <f>DesiredRetirementIncome</f>
        <v>247859.68072537132</v>
      </c>
      <c r="J80" s="17">
        <f>PensionIncome</f>
        <v>0</v>
      </c>
      <c r="K80" s="17">
        <f>EndBalance</f>
        <v>-2293105.1791144148</v>
      </c>
      <c r="N80" s="17">
        <f>Balance_Under</f>
        <v>-1947852.855608613</v>
      </c>
      <c r="O80" s="17">
        <f>Interest_Under</f>
        <v>-97392.642780430659</v>
      </c>
      <c r="P80" s="17">
        <f>YearlySavings_Under</f>
        <v>0</v>
      </c>
      <c r="Q80" s="17">
        <f>DesiredRetirementIncome</f>
        <v>247859.68072537132</v>
      </c>
      <c r="R80" s="17">
        <f>PensionIncome_Under</f>
        <v>0</v>
      </c>
      <c r="S80" s="17">
        <f>EndBalance</f>
        <v>-2293105.1791144148</v>
      </c>
      <c r="V80" s="17">
        <f>Balance_Over</f>
        <v>-1947852.855608613</v>
      </c>
      <c r="W80" s="17">
        <f>Interest_Over</f>
        <v>-97392.642780430659</v>
      </c>
      <c r="X80" s="17">
        <f>YearlySavings_Over</f>
        <v>0</v>
      </c>
      <c r="Y80" s="17">
        <f>DesiredRetirementIncome</f>
        <v>247859.68072537132</v>
      </c>
      <c r="Z80" s="17">
        <f>PensionIncome_Over</f>
        <v>0</v>
      </c>
      <c r="AA80" s="17">
        <f>EndBalance</f>
        <v>-2293105.1791144148</v>
      </c>
      <c r="AD80" s="17" t="e">
        <f>IF(Calculations!B80&lt;DesiredRetirementAge,K80,NA())</f>
        <v>#N/A</v>
      </c>
      <c r="AE80" s="17">
        <f>IF(Calculations!B80&gt;=(DesiredRetirementAge-1),K80,NA())</f>
        <v>-2293105.1791144148</v>
      </c>
      <c r="AF80" s="17"/>
      <c r="AH80" s="17">
        <f t="shared" si="0"/>
        <v>0</v>
      </c>
    </row>
    <row r="81" spans="2:34" x14ac:dyDescent="0.45">
      <c r="B81" s="12">
        <f>Age</f>
        <v>89</v>
      </c>
      <c r="C81" s="17">
        <f>Salary</f>
        <v>0</v>
      </c>
      <c r="D81" s="17"/>
      <c r="E81" s="17"/>
      <c r="F81" s="17">
        <f>Balance</f>
        <v>-2293105.1791144148</v>
      </c>
      <c r="G81" s="17">
        <f>Interest</f>
        <v>-114655.25895572075</v>
      </c>
      <c r="H81" s="17">
        <f>YearlySavings</f>
        <v>0</v>
      </c>
      <c r="I81" s="17">
        <f>DesiredRetirementIncome</f>
        <v>255295.4711471324</v>
      </c>
      <c r="J81" s="17">
        <f>PensionIncome</f>
        <v>0</v>
      </c>
      <c r="K81" s="17">
        <f>EndBalance</f>
        <v>-2663055.9092172682</v>
      </c>
      <c r="N81" s="17">
        <f>Balance_Under</f>
        <v>-2293105.1791144148</v>
      </c>
      <c r="O81" s="17">
        <f>Interest_Under</f>
        <v>-114655.25895572075</v>
      </c>
      <c r="P81" s="17">
        <f>YearlySavings_Under</f>
        <v>0</v>
      </c>
      <c r="Q81" s="17">
        <f>DesiredRetirementIncome</f>
        <v>255295.4711471324</v>
      </c>
      <c r="R81" s="17">
        <f>PensionIncome_Under</f>
        <v>0</v>
      </c>
      <c r="S81" s="17">
        <f>EndBalance</f>
        <v>-2663055.9092172682</v>
      </c>
      <c r="V81" s="17">
        <f>Balance_Over</f>
        <v>-2293105.1791144148</v>
      </c>
      <c r="W81" s="17">
        <f>Interest_Over</f>
        <v>-114655.25895572075</v>
      </c>
      <c r="X81" s="17">
        <f>YearlySavings_Over</f>
        <v>0</v>
      </c>
      <c r="Y81" s="17">
        <f>DesiredRetirementIncome</f>
        <v>255295.4711471324</v>
      </c>
      <c r="Z81" s="17">
        <f>PensionIncome_Over</f>
        <v>0</v>
      </c>
      <c r="AA81" s="17">
        <f>EndBalance</f>
        <v>-2663055.9092172682</v>
      </c>
      <c r="AD81" s="17" t="e">
        <f>IF(Calculations!B81&lt;DesiredRetirementAge,K81,NA())</f>
        <v>#N/A</v>
      </c>
      <c r="AE81" s="17">
        <f>IF(Calculations!B81&gt;=(DesiredRetirementAge-1),K81,NA())</f>
        <v>-2663055.9092172682</v>
      </c>
      <c r="AF81" s="17"/>
      <c r="AH81" s="17">
        <f t="shared" si="0"/>
        <v>0</v>
      </c>
    </row>
    <row r="82" spans="2:34" x14ac:dyDescent="0.45">
      <c r="B82" s="12" t="e">
        <f>Age</f>
        <v>#N/A</v>
      </c>
      <c r="C82" s="17" t="e">
        <f>Salary</f>
        <v>#N/A</v>
      </c>
      <c r="D82" s="17"/>
      <c r="E82" s="17"/>
      <c r="F82" s="17" t="e">
        <f>Balance</f>
        <v>#N/A</v>
      </c>
      <c r="G82" s="17" t="e">
        <f>Interest</f>
        <v>#N/A</v>
      </c>
      <c r="H82" s="17" t="e">
        <f>YearlySavings</f>
        <v>#N/A</v>
      </c>
      <c r="I82" s="17" t="e">
        <f>DesiredRetirementIncome</f>
        <v>#N/A</v>
      </c>
      <c r="J82" s="17" t="e">
        <f>PensionIncome</f>
        <v>#N/A</v>
      </c>
      <c r="K82" s="17" t="e">
        <f>EndBalance</f>
        <v>#N/A</v>
      </c>
      <c r="N82" s="17" t="e">
        <f>Balance_Under</f>
        <v>#N/A</v>
      </c>
      <c r="O82" s="17" t="e">
        <f>Interest_Under</f>
        <v>#N/A</v>
      </c>
      <c r="P82" s="17" t="e">
        <f>YearlySavings_Under</f>
        <v>#N/A</v>
      </c>
      <c r="Q82" s="17" t="e">
        <f>DesiredRetirementIncome</f>
        <v>#N/A</v>
      </c>
      <c r="R82" s="17" t="e">
        <f>PensionIncome_Under</f>
        <v>#N/A</v>
      </c>
      <c r="S82" s="17" t="e">
        <f>EndBalance</f>
        <v>#N/A</v>
      </c>
      <c r="V82" s="17" t="e">
        <f>Balance_Over</f>
        <v>#N/A</v>
      </c>
      <c r="W82" s="17" t="e">
        <f>Interest_Over</f>
        <v>#N/A</v>
      </c>
      <c r="X82" s="17" t="e">
        <f>YearlySavings_Over</f>
        <v>#N/A</v>
      </c>
      <c r="Y82" s="17" t="e">
        <f>DesiredRetirementIncome</f>
        <v>#N/A</v>
      </c>
      <c r="Z82" s="17" t="e">
        <f>PensionIncome_Over</f>
        <v>#N/A</v>
      </c>
      <c r="AA82" s="17" t="e">
        <f>EndBalance</f>
        <v>#N/A</v>
      </c>
      <c r="AD82" s="17" t="e">
        <f>IF(Calculations!B82&lt;DesiredRetirementAge,K82,NA())</f>
        <v>#N/A</v>
      </c>
      <c r="AE82" s="17" t="e">
        <f>IF(Calculations!B82&gt;=(DesiredRetirementAge-1),K82,NA())</f>
        <v>#N/A</v>
      </c>
      <c r="AF82" s="17"/>
      <c r="AH82" s="17" t="e">
        <f t="shared" ref="AH82:AH116" si="1">AA82-S82</f>
        <v>#N/A</v>
      </c>
    </row>
    <row r="83" spans="2:34" x14ac:dyDescent="0.45">
      <c r="B83" s="12" t="e">
        <f>Age</f>
        <v>#N/A</v>
      </c>
      <c r="C83" s="17" t="e">
        <f>Salary</f>
        <v>#N/A</v>
      </c>
      <c r="D83" s="17"/>
      <c r="E83" s="17"/>
      <c r="F83" s="17" t="e">
        <f>Balance</f>
        <v>#N/A</v>
      </c>
      <c r="G83" s="17" t="e">
        <f>Interest</f>
        <v>#N/A</v>
      </c>
      <c r="H83" s="17" t="e">
        <f>YearlySavings</f>
        <v>#N/A</v>
      </c>
      <c r="I83" s="17" t="e">
        <f>DesiredRetirementIncome</f>
        <v>#N/A</v>
      </c>
      <c r="J83" s="17" t="e">
        <f>PensionIncome</f>
        <v>#N/A</v>
      </c>
      <c r="K83" s="17" t="e">
        <f>EndBalance</f>
        <v>#N/A</v>
      </c>
      <c r="N83" s="17" t="e">
        <f>Balance_Under</f>
        <v>#N/A</v>
      </c>
      <c r="O83" s="17" t="e">
        <f>Interest_Under</f>
        <v>#N/A</v>
      </c>
      <c r="P83" s="17" t="e">
        <f>YearlySavings_Under</f>
        <v>#N/A</v>
      </c>
      <c r="Q83" s="17" t="e">
        <f>DesiredRetirementIncome</f>
        <v>#N/A</v>
      </c>
      <c r="R83" s="17" t="e">
        <f>PensionIncome_Under</f>
        <v>#N/A</v>
      </c>
      <c r="S83" s="17" t="e">
        <f>EndBalance</f>
        <v>#N/A</v>
      </c>
      <c r="V83" s="17" t="e">
        <f>Balance_Over</f>
        <v>#N/A</v>
      </c>
      <c r="W83" s="17" t="e">
        <f>Interest_Over</f>
        <v>#N/A</v>
      </c>
      <c r="X83" s="17" t="e">
        <f>YearlySavings_Over</f>
        <v>#N/A</v>
      </c>
      <c r="Y83" s="17" t="e">
        <f>DesiredRetirementIncome</f>
        <v>#N/A</v>
      </c>
      <c r="Z83" s="17" t="e">
        <f>PensionIncome_Over</f>
        <v>#N/A</v>
      </c>
      <c r="AA83" s="17" t="e">
        <f>EndBalance</f>
        <v>#N/A</v>
      </c>
      <c r="AD83" s="17" t="e">
        <f>IF(Calculations!B83&lt;DesiredRetirementAge,K83,NA())</f>
        <v>#N/A</v>
      </c>
      <c r="AE83" s="17" t="e">
        <f>IF(Calculations!B83&gt;=(DesiredRetirementAge-1),K83,NA())</f>
        <v>#N/A</v>
      </c>
      <c r="AF83" s="17"/>
      <c r="AH83" s="17" t="e">
        <f t="shared" si="1"/>
        <v>#N/A</v>
      </c>
    </row>
    <row r="84" spans="2:34" x14ac:dyDescent="0.45">
      <c r="B84" s="12" t="e">
        <f>Age</f>
        <v>#N/A</v>
      </c>
      <c r="C84" s="17" t="e">
        <f>Salary</f>
        <v>#N/A</v>
      </c>
      <c r="D84" s="17"/>
      <c r="E84" s="17"/>
      <c r="F84" s="17" t="e">
        <f>Balance</f>
        <v>#N/A</v>
      </c>
      <c r="G84" s="17" t="e">
        <f>Interest</f>
        <v>#N/A</v>
      </c>
      <c r="H84" s="17" t="e">
        <f>YearlySavings</f>
        <v>#N/A</v>
      </c>
      <c r="I84" s="17" t="e">
        <f>DesiredRetirementIncome</f>
        <v>#N/A</v>
      </c>
      <c r="J84" s="17" t="e">
        <f>PensionIncome</f>
        <v>#N/A</v>
      </c>
      <c r="K84" s="17" t="e">
        <f>EndBalance</f>
        <v>#N/A</v>
      </c>
      <c r="N84" s="17" t="e">
        <f>Balance_Under</f>
        <v>#N/A</v>
      </c>
      <c r="O84" s="17" t="e">
        <f>Interest_Under</f>
        <v>#N/A</v>
      </c>
      <c r="P84" s="17" t="e">
        <f>YearlySavings_Under</f>
        <v>#N/A</v>
      </c>
      <c r="Q84" s="17" t="e">
        <f>DesiredRetirementIncome</f>
        <v>#N/A</v>
      </c>
      <c r="R84" s="17" t="e">
        <f>PensionIncome_Under</f>
        <v>#N/A</v>
      </c>
      <c r="S84" s="17" t="e">
        <f>EndBalance</f>
        <v>#N/A</v>
      </c>
      <c r="V84" s="17" t="e">
        <f>Balance_Over</f>
        <v>#N/A</v>
      </c>
      <c r="W84" s="17" t="e">
        <f>Interest_Over</f>
        <v>#N/A</v>
      </c>
      <c r="X84" s="17" t="e">
        <f>YearlySavings_Over</f>
        <v>#N/A</v>
      </c>
      <c r="Y84" s="17" t="e">
        <f>DesiredRetirementIncome</f>
        <v>#N/A</v>
      </c>
      <c r="Z84" s="17" t="e">
        <f>PensionIncome_Over</f>
        <v>#N/A</v>
      </c>
      <c r="AA84" s="17" t="e">
        <f>EndBalance</f>
        <v>#N/A</v>
      </c>
      <c r="AD84" s="17" t="e">
        <f>IF(Calculations!B84&lt;DesiredRetirementAge,K84,NA())</f>
        <v>#N/A</v>
      </c>
      <c r="AE84" s="17" t="e">
        <f>IF(Calculations!B84&gt;=(DesiredRetirementAge-1),K84,NA())</f>
        <v>#N/A</v>
      </c>
      <c r="AF84" s="17"/>
      <c r="AH84" s="17" t="e">
        <f t="shared" si="1"/>
        <v>#N/A</v>
      </c>
    </row>
    <row r="85" spans="2:34" x14ac:dyDescent="0.45">
      <c r="B85" s="12" t="e">
        <f>Age</f>
        <v>#N/A</v>
      </c>
      <c r="C85" s="17" t="e">
        <f>Salary</f>
        <v>#N/A</v>
      </c>
      <c r="D85" s="17"/>
      <c r="E85" s="17"/>
      <c r="F85" s="17" t="e">
        <f>Balance</f>
        <v>#N/A</v>
      </c>
      <c r="G85" s="17" t="e">
        <f>Interest</f>
        <v>#N/A</v>
      </c>
      <c r="H85" s="17" t="e">
        <f>YearlySavings</f>
        <v>#N/A</v>
      </c>
      <c r="I85" s="17" t="e">
        <f>DesiredRetirementIncome</f>
        <v>#N/A</v>
      </c>
      <c r="J85" s="17" t="e">
        <f>PensionIncome</f>
        <v>#N/A</v>
      </c>
      <c r="K85" s="17" t="e">
        <f>EndBalance</f>
        <v>#N/A</v>
      </c>
      <c r="N85" s="17" t="e">
        <f>Balance_Under</f>
        <v>#N/A</v>
      </c>
      <c r="O85" s="17" t="e">
        <f>Interest_Under</f>
        <v>#N/A</v>
      </c>
      <c r="P85" s="17" t="e">
        <f>YearlySavings_Under</f>
        <v>#N/A</v>
      </c>
      <c r="Q85" s="17" t="e">
        <f>DesiredRetirementIncome</f>
        <v>#N/A</v>
      </c>
      <c r="R85" s="17" t="e">
        <f>PensionIncome_Under</f>
        <v>#N/A</v>
      </c>
      <c r="S85" s="17" t="e">
        <f>EndBalance</f>
        <v>#N/A</v>
      </c>
      <c r="V85" s="17" t="e">
        <f>Balance_Over</f>
        <v>#N/A</v>
      </c>
      <c r="W85" s="17" t="e">
        <f>Interest_Over</f>
        <v>#N/A</v>
      </c>
      <c r="X85" s="17" t="e">
        <f>YearlySavings_Over</f>
        <v>#N/A</v>
      </c>
      <c r="Y85" s="17" t="e">
        <f>DesiredRetirementIncome</f>
        <v>#N/A</v>
      </c>
      <c r="Z85" s="17" t="e">
        <f>PensionIncome_Over</f>
        <v>#N/A</v>
      </c>
      <c r="AA85" s="17" t="e">
        <f>EndBalance</f>
        <v>#N/A</v>
      </c>
      <c r="AD85" s="17" t="e">
        <f>IF(Calculations!B85&lt;DesiredRetirementAge,K85,NA())</f>
        <v>#N/A</v>
      </c>
      <c r="AE85" s="17" t="e">
        <f>IF(Calculations!B85&gt;=(DesiredRetirementAge-1),K85,NA())</f>
        <v>#N/A</v>
      </c>
      <c r="AF85" s="17"/>
      <c r="AH85" s="17" t="e">
        <f t="shared" si="1"/>
        <v>#N/A</v>
      </c>
    </row>
    <row r="86" spans="2:34" x14ac:dyDescent="0.45">
      <c r="B86" s="12" t="e">
        <f>Age</f>
        <v>#N/A</v>
      </c>
      <c r="C86" s="17" t="e">
        <f>Salary</f>
        <v>#N/A</v>
      </c>
      <c r="D86" s="17"/>
      <c r="E86" s="17"/>
      <c r="F86" s="17" t="e">
        <f>Balance</f>
        <v>#N/A</v>
      </c>
      <c r="G86" s="17" t="e">
        <f>Interest</f>
        <v>#N/A</v>
      </c>
      <c r="H86" s="17" t="e">
        <f>YearlySavings</f>
        <v>#N/A</v>
      </c>
      <c r="I86" s="17" t="e">
        <f>DesiredRetirementIncome</f>
        <v>#N/A</v>
      </c>
      <c r="J86" s="17" t="e">
        <f>PensionIncome</f>
        <v>#N/A</v>
      </c>
      <c r="K86" s="17" t="e">
        <f>EndBalance</f>
        <v>#N/A</v>
      </c>
      <c r="N86" s="17" t="e">
        <f>Balance_Under</f>
        <v>#N/A</v>
      </c>
      <c r="O86" s="17" t="e">
        <f>Interest_Under</f>
        <v>#N/A</v>
      </c>
      <c r="P86" s="17" t="e">
        <f>YearlySavings_Under</f>
        <v>#N/A</v>
      </c>
      <c r="Q86" s="17" t="e">
        <f>DesiredRetirementIncome</f>
        <v>#N/A</v>
      </c>
      <c r="R86" s="17" t="e">
        <f>PensionIncome_Under</f>
        <v>#N/A</v>
      </c>
      <c r="S86" s="17" t="e">
        <f>EndBalance</f>
        <v>#N/A</v>
      </c>
      <c r="V86" s="17" t="e">
        <f>Balance_Over</f>
        <v>#N/A</v>
      </c>
      <c r="W86" s="17" t="e">
        <f>Interest_Over</f>
        <v>#N/A</v>
      </c>
      <c r="X86" s="17" t="e">
        <f>YearlySavings_Over</f>
        <v>#N/A</v>
      </c>
      <c r="Y86" s="17" t="e">
        <f>DesiredRetirementIncome</f>
        <v>#N/A</v>
      </c>
      <c r="Z86" s="17" t="e">
        <f>PensionIncome_Over</f>
        <v>#N/A</v>
      </c>
      <c r="AA86" s="17" t="e">
        <f>EndBalance</f>
        <v>#N/A</v>
      </c>
      <c r="AD86" s="17" t="e">
        <f>IF(Calculations!B86&lt;DesiredRetirementAge,K86,NA())</f>
        <v>#N/A</v>
      </c>
      <c r="AE86" s="17" t="e">
        <f>IF(Calculations!B86&gt;=(DesiredRetirementAge-1),K86,NA())</f>
        <v>#N/A</v>
      </c>
      <c r="AF86" s="17"/>
      <c r="AH86" s="17" t="e">
        <f t="shared" si="1"/>
        <v>#N/A</v>
      </c>
    </row>
    <row r="87" spans="2:34" x14ac:dyDescent="0.45">
      <c r="B87" s="12" t="e">
        <f>Age</f>
        <v>#N/A</v>
      </c>
      <c r="C87" s="17" t="e">
        <f>Salary</f>
        <v>#N/A</v>
      </c>
      <c r="D87" s="17"/>
      <c r="E87" s="17"/>
      <c r="F87" s="17" t="e">
        <f>Balance</f>
        <v>#N/A</v>
      </c>
      <c r="G87" s="17" t="e">
        <f>Interest</f>
        <v>#N/A</v>
      </c>
      <c r="H87" s="17" t="e">
        <f>YearlySavings</f>
        <v>#N/A</v>
      </c>
      <c r="I87" s="17" t="e">
        <f>DesiredRetirementIncome</f>
        <v>#N/A</v>
      </c>
      <c r="J87" s="17" t="e">
        <f>PensionIncome</f>
        <v>#N/A</v>
      </c>
      <c r="K87" s="17" t="e">
        <f>EndBalance</f>
        <v>#N/A</v>
      </c>
      <c r="N87" s="17" t="e">
        <f>Balance_Under</f>
        <v>#N/A</v>
      </c>
      <c r="O87" s="17" t="e">
        <f>Interest_Under</f>
        <v>#N/A</v>
      </c>
      <c r="P87" s="17" t="e">
        <f>YearlySavings_Under</f>
        <v>#N/A</v>
      </c>
      <c r="Q87" s="17" t="e">
        <f>DesiredRetirementIncome</f>
        <v>#N/A</v>
      </c>
      <c r="R87" s="17" t="e">
        <f>PensionIncome_Under</f>
        <v>#N/A</v>
      </c>
      <c r="S87" s="17" t="e">
        <f>EndBalance</f>
        <v>#N/A</v>
      </c>
      <c r="V87" s="17" t="e">
        <f>Balance_Over</f>
        <v>#N/A</v>
      </c>
      <c r="W87" s="17" t="e">
        <f>Interest_Over</f>
        <v>#N/A</v>
      </c>
      <c r="X87" s="17" t="e">
        <f>YearlySavings_Over</f>
        <v>#N/A</v>
      </c>
      <c r="Y87" s="17" t="e">
        <f>DesiredRetirementIncome</f>
        <v>#N/A</v>
      </c>
      <c r="Z87" s="17" t="e">
        <f>PensionIncome_Over</f>
        <v>#N/A</v>
      </c>
      <c r="AA87" s="17" t="e">
        <f>EndBalance</f>
        <v>#N/A</v>
      </c>
      <c r="AD87" s="17" t="e">
        <f>IF(Calculations!B87&lt;DesiredRetirementAge,K87,NA())</f>
        <v>#N/A</v>
      </c>
      <c r="AE87" s="17" t="e">
        <f>IF(Calculations!B87&gt;=(DesiredRetirementAge-1),K87,NA())</f>
        <v>#N/A</v>
      </c>
      <c r="AF87" s="17"/>
      <c r="AH87" s="17" t="e">
        <f t="shared" si="1"/>
        <v>#N/A</v>
      </c>
    </row>
    <row r="88" spans="2:34" x14ac:dyDescent="0.45">
      <c r="B88" s="12" t="e">
        <f>Age</f>
        <v>#N/A</v>
      </c>
      <c r="C88" s="17" t="e">
        <f>Salary</f>
        <v>#N/A</v>
      </c>
      <c r="D88" s="17"/>
      <c r="E88" s="17"/>
      <c r="F88" s="17" t="e">
        <f>Balance</f>
        <v>#N/A</v>
      </c>
      <c r="G88" s="17" t="e">
        <f>Interest</f>
        <v>#N/A</v>
      </c>
      <c r="H88" s="17" t="e">
        <f>YearlySavings</f>
        <v>#N/A</v>
      </c>
      <c r="I88" s="17" t="e">
        <f>DesiredRetirementIncome</f>
        <v>#N/A</v>
      </c>
      <c r="J88" s="17" t="e">
        <f>PensionIncome</f>
        <v>#N/A</v>
      </c>
      <c r="K88" s="17" t="e">
        <f>EndBalance</f>
        <v>#N/A</v>
      </c>
      <c r="N88" s="17" t="e">
        <f>Balance_Under</f>
        <v>#N/A</v>
      </c>
      <c r="O88" s="17" t="e">
        <f>Interest_Under</f>
        <v>#N/A</v>
      </c>
      <c r="P88" s="17" t="e">
        <f>YearlySavings_Under</f>
        <v>#N/A</v>
      </c>
      <c r="Q88" s="17" t="e">
        <f>DesiredRetirementIncome</f>
        <v>#N/A</v>
      </c>
      <c r="R88" s="17" t="e">
        <f>PensionIncome_Under</f>
        <v>#N/A</v>
      </c>
      <c r="S88" s="17" t="e">
        <f>EndBalance</f>
        <v>#N/A</v>
      </c>
      <c r="V88" s="17" t="e">
        <f>Balance_Over</f>
        <v>#N/A</v>
      </c>
      <c r="W88" s="17" t="e">
        <f>Interest_Over</f>
        <v>#N/A</v>
      </c>
      <c r="X88" s="17" t="e">
        <f>YearlySavings_Over</f>
        <v>#N/A</v>
      </c>
      <c r="Y88" s="17" t="e">
        <f>DesiredRetirementIncome</f>
        <v>#N/A</v>
      </c>
      <c r="Z88" s="17" t="e">
        <f>PensionIncome_Over</f>
        <v>#N/A</v>
      </c>
      <c r="AA88" s="17" t="e">
        <f>EndBalance</f>
        <v>#N/A</v>
      </c>
      <c r="AD88" s="17" t="e">
        <f>IF(Calculations!B88&lt;DesiredRetirementAge,K88,NA())</f>
        <v>#N/A</v>
      </c>
      <c r="AE88" s="17" t="e">
        <f>IF(Calculations!B88&gt;=(DesiredRetirementAge-1),K88,NA())</f>
        <v>#N/A</v>
      </c>
      <c r="AF88" s="17"/>
      <c r="AH88" s="17" t="e">
        <f t="shared" si="1"/>
        <v>#N/A</v>
      </c>
    </row>
    <row r="89" spans="2:34" x14ac:dyDescent="0.45">
      <c r="B89" s="12" t="e">
        <f>Age</f>
        <v>#N/A</v>
      </c>
      <c r="C89" s="17" t="e">
        <f>Salary</f>
        <v>#N/A</v>
      </c>
      <c r="D89" s="17"/>
      <c r="E89" s="17"/>
      <c r="F89" s="17" t="e">
        <f>Balance</f>
        <v>#N/A</v>
      </c>
      <c r="G89" s="17" t="e">
        <f>Interest</f>
        <v>#N/A</v>
      </c>
      <c r="H89" s="17" t="e">
        <f>YearlySavings</f>
        <v>#N/A</v>
      </c>
      <c r="I89" s="17" t="e">
        <f>DesiredRetirementIncome</f>
        <v>#N/A</v>
      </c>
      <c r="J89" s="17" t="e">
        <f>PensionIncome</f>
        <v>#N/A</v>
      </c>
      <c r="K89" s="17" t="e">
        <f>EndBalance</f>
        <v>#N/A</v>
      </c>
      <c r="N89" s="17" t="e">
        <f>Balance_Under</f>
        <v>#N/A</v>
      </c>
      <c r="O89" s="17" t="e">
        <f>Interest_Under</f>
        <v>#N/A</v>
      </c>
      <c r="P89" s="17" t="e">
        <f>YearlySavings_Under</f>
        <v>#N/A</v>
      </c>
      <c r="Q89" s="17" t="e">
        <f>DesiredRetirementIncome</f>
        <v>#N/A</v>
      </c>
      <c r="R89" s="17" t="e">
        <f>PensionIncome_Under</f>
        <v>#N/A</v>
      </c>
      <c r="S89" s="17" t="e">
        <f>EndBalance</f>
        <v>#N/A</v>
      </c>
      <c r="V89" s="17" t="e">
        <f>Balance_Over</f>
        <v>#N/A</v>
      </c>
      <c r="W89" s="17" t="e">
        <f>Interest_Over</f>
        <v>#N/A</v>
      </c>
      <c r="X89" s="17" t="e">
        <f>YearlySavings_Over</f>
        <v>#N/A</v>
      </c>
      <c r="Y89" s="17" t="e">
        <f>DesiredRetirementIncome</f>
        <v>#N/A</v>
      </c>
      <c r="Z89" s="17" t="e">
        <f>PensionIncome_Over</f>
        <v>#N/A</v>
      </c>
      <c r="AA89" s="17" t="e">
        <f>EndBalance</f>
        <v>#N/A</v>
      </c>
      <c r="AD89" s="17" t="e">
        <f>IF(Calculations!B89&lt;DesiredRetirementAge,K89,NA())</f>
        <v>#N/A</v>
      </c>
      <c r="AE89" s="17" t="e">
        <f>IF(Calculations!B89&gt;=(DesiredRetirementAge-1),K89,NA())</f>
        <v>#N/A</v>
      </c>
      <c r="AF89" s="17"/>
      <c r="AH89" s="17" t="e">
        <f t="shared" si="1"/>
        <v>#N/A</v>
      </c>
    </row>
    <row r="90" spans="2:34" x14ac:dyDescent="0.45">
      <c r="B90" s="12" t="e">
        <f>Age</f>
        <v>#N/A</v>
      </c>
      <c r="C90" s="17" t="e">
        <f>Salary</f>
        <v>#N/A</v>
      </c>
      <c r="D90" s="17"/>
      <c r="E90" s="17"/>
      <c r="F90" s="17" t="e">
        <f>Balance</f>
        <v>#N/A</v>
      </c>
      <c r="G90" s="17" t="e">
        <f>Interest</f>
        <v>#N/A</v>
      </c>
      <c r="H90" s="17" t="e">
        <f>YearlySavings</f>
        <v>#N/A</v>
      </c>
      <c r="I90" s="17" t="e">
        <f>DesiredRetirementIncome</f>
        <v>#N/A</v>
      </c>
      <c r="J90" s="17" t="e">
        <f>PensionIncome</f>
        <v>#N/A</v>
      </c>
      <c r="K90" s="17" t="e">
        <f>EndBalance</f>
        <v>#N/A</v>
      </c>
      <c r="N90" s="17" t="e">
        <f>Balance_Under</f>
        <v>#N/A</v>
      </c>
      <c r="O90" s="17" t="e">
        <f>Interest_Under</f>
        <v>#N/A</v>
      </c>
      <c r="P90" s="17" t="e">
        <f>YearlySavings_Under</f>
        <v>#N/A</v>
      </c>
      <c r="Q90" s="17" t="e">
        <f>DesiredRetirementIncome</f>
        <v>#N/A</v>
      </c>
      <c r="R90" s="17" t="e">
        <f>PensionIncome_Under</f>
        <v>#N/A</v>
      </c>
      <c r="S90" s="17" t="e">
        <f>EndBalance</f>
        <v>#N/A</v>
      </c>
      <c r="V90" s="17" t="e">
        <f>Balance_Over</f>
        <v>#N/A</v>
      </c>
      <c r="W90" s="17" t="e">
        <f>Interest_Over</f>
        <v>#N/A</v>
      </c>
      <c r="X90" s="17" t="e">
        <f>YearlySavings_Over</f>
        <v>#N/A</v>
      </c>
      <c r="Y90" s="17" t="e">
        <f>DesiredRetirementIncome</f>
        <v>#N/A</v>
      </c>
      <c r="Z90" s="17" t="e">
        <f>PensionIncome_Over</f>
        <v>#N/A</v>
      </c>
      <c r="AA90" s="17" t="e">
        <f>EndBalance</f>
        <v>#N/A</v>
      </c>
      <c r="AD90" s="17" t="e">
        <f>IF(Calculations!B90&lt;DesiredRetirementAge,K90,NA())</f>
        <v>#N/A</v>
      </c>
      <c r="AE90" s="17" t="e">
        <f>IF(Calculations!B90&gt;=(DesiredRetirementAge-1),K90,NA())</f>
        <v>#N/A</v>
      </c>
      <c r="AF90" s="17"/>
      <c r="AH90" s="17" t="e">
        <f t="shared" si="1"/>
        <v>#N/A</v>
      </c>
    </row>
    <row r="91" spans="2:34" x14ac:dyDescent="0.45">
      <c r="B91" s="12" t="e">
        <f>Age</f>
        <v>#N/A</v>
      </c>
      <c r="C91" s="17" t="e">
        <f>Salary</f>
        <v>#N/A</v>
      </c>
      <c r="D91" s="17"/>
      <c r="E91" s="17"/>
      <c r="F91" s="17" t="e">
        <f>Balance</f>
        <v>#N/A</v>
      </c>
      <c r="G91" s="17" t="e">
        <f>Interest</f>
        <v>#N/A</v>
      </c>
      <c r="H91" s="17" t="e">
        <f>YearlySavings</f>
        <v>#N/A</v>
      </c>
      <c r="I91" s="17" t="e">
        <f>DesiredRetirementIncome</f>
        <v>#N/A</v>
      </c>
      <c r="J91" s="17" t="e">
        <f>PensionIncome</f>
        <v>#N/A</v>
      </c>
      <c r="K91" s="17" t="e">
        <f>EndBalance</f>
        <v>#N/A</v>
      </c>
      <c r="N91" s="17" t="e">
        <f>Balance_Under</f>
        <v>#N/A</v>
      </c>
      <c r="O91" s="17" t="e">
        <f>Interest_Under</f>
        <v>#N/A</v>
      </c>
      <c r="P91" s="17" t="e">
        <f>YearlySavings_Under</f>
        <v>#N/A</v>
      </c>
      <c r="Q91" s="17" t="e">
        <f>DesiredRetirementIncome</f>
        <v>#N/A</v>
      </c>
      <c r="R91" s="17" t="e">
        <f>PensionIncome_Under</f>
        <v>#N/A</v>
      </c>
      <c r="S91" s="17" t="e">
        <f>EndBalance</f>
        <v>#N/A</v>
      </c>
      <c r="V91" s="17" t="e">
        <f>Balance_Over</f>
        <v>#N/A</v>
      </c>
      <c r="W91" s="17" t="e">
        <f>Interest_Over</f>
        <v>#N/A</v>
      </c>
      <c r="X91" s="17" t="e">
        <f>YearlySavings_Over</f>
        <v>#N/A</v>
      </c>
      <c r="Y91" s="17" t="e">
        <f>DesiredRetirementIncome</f>
        <v>#N/A</v>
      </c>
      <c r="Z91" s="17" t="e">
        <f>PensionIncome_Over</f>
        <v>#N/A</v>
      </c>
      <c r="AA91" s="17" t="e">
        <f>EndBalance</f>
        <v>#N/A</v>
      </c>
      <c r="AD91" s="17" t="e">
        <f>IF(Calculations!B91&lt;DesiredRetirementAge,K91,NA())</f>
        <v>#N/A</v>
      </c>
      <c r="AE91" s="17" t="e">
        <f>IF(Calculations!B91&gt;=(DesiredRetirementAge-1),K91,NA())</f>
        <v>#N/A</v>
      </c>
      <c r="AF91" s="17"/>
      <c r="AH91" s="17" t="e">
        <f t="shared" si="1"/>
        <v>#N/A</v>
      </c>
    </row>
    <row r="92" spans="2:34" x14ac:dyDescent="0.45">
      <c r="B92" s="12" t="e">
        <f>Age</f>
        <v>#N/A</v>
      </c>
      <c r="C92" s="17" t="e">
        <f>Salary</f>
        <v>#N/A</v>
      </c>
      <c r="D92" s="17"/>
      <c r="E92" s="17"/>
      <c r="F92" s="17" t="e">
        <f>Balance</f>
        <v>#N/A</v>
      </c>
      <c r="G92" s="17" t="e">
        <f>Interest</f>
        <v>#N/A</v>
      </c>
      <c r="H92" s="17" t="e">
        <f>YearlySavings</f>
        <v>#N/A</v>
      </c>
      <c r="I92" s="17" t="e">
        <f>DesiredRetirementIncome</f>
        <v>#N/A</v>
      </c>
      <c r="J92" s="17" t="e">
        <f>PensionIncome</f>
        <v>#N/A</v>
      </c>
      <c r="K92" s="17" t="e">
        <f>EndBalance</f>
        <v>#N/A</v>
      </c>
      <c r="N92" s="17" t="e">
        <f>Balance_Under</f>
        <v>#N/A</v>
      </c>
      <c r="O92" s="17" t="e">
        <f>Interest_Under</f>
        <v>#N/A</v>
      </c>
      <c r="P92" s="17" t="e">
        <f>YearlySavings_Under</f>
        <v>#N/A</v>
      </c>
      <c r="Q92" s="17" t="e">
        <f>DesiredRetirementIncome</f>
        <v>#N/A</v>
      </c>
      <c r="R92" s="17" t="e">
        <f>PensionIncome_Under</f>
        <v>#N/A</v>
      </c>
      <c r="S92" s="17" t="e">
        <f>EndBalance</f>
        <v>#N/A</v>
      </c>
      <c r="V92" s="17" t="e">
        <f>Balance_Over</f>
        <v>#N/A</v>
      </c>
      <c r="W92" s="17" t="e">
        <f>Interest_Over</f>
        <v>#N/A</v>
      </c>
      <c r="X92" s="17" t="e">
        <f>YearlySavings_Over</f>
        <v>#N/A</v>
      </c>
      <c r="Y92" s="17" t="e">
        <f>DesiredRetirementIncome</f>
        <v>#N/A</v>
      </c>
      <c r="Z92" s="17" t="e">
        <f>PensionIncome_Over</f>
        <v>#N/A</v>
      </c>
      <c r="AA92" s="17" t="e">
        <f>EndBalance</f>
        <v>#N/A</v>
      </c>
      <c r="AD92" s="17" t="e">
        <f>IF(Calculations!B92&lt;DesiredRetirementAge,K92,NA())</f>
        <v>#N/A</v>
      </c>
      <c r="AE92" s="17" t="e">
        <f>IF(Calculations!B92&gt;=(DesiredRetirementAge-1),K92,NA())</f>
        <v>#N/A</v>
      </c>
      <c r="AF92" s="17"/>
      <c r="AH92" s="17" t="e">
        <f t="shared" si="1"/>
        <v>#N/A</v>
      </c>
    </row>
    <row r="93" spans="2:34" x14ac:dyDescent="0.45">
      <c r="B93" s="12" t="e">
        <f>Age</f>
        <v>#N/A</v>
      </c>
      <c r="C93" s="17" t="e">
        <f>Salary</f>
        <v>#N/A</v>
      </c>
      <c r="D93" s="17"/>
      <c r="E93" s="17"/>
      <c r="F93" s="17" t="e">
        <f>Balance</f>
        <v>#N/A</v>
      </c>
      <c r="G93" s="17" t="e">
        <f>Interest</f>
        <v>#N/A</v>
      </c>
      <c r="H93" s="17" t="e">
        <f>YearlySavings</f>
        <v>#N/A</v>
      </c>
      <c r="I93" s="17" t="e">
        <f>DesiredRetirementIncome</f>
        <v>#N/A</v>
      </c>
      <c r="J93" s="17" t="e">
        <f>PensionIncome</f>
        <v>#N/A</v>
      </c>
      <c r="K93" s="17" t="e">
        <f>EndBalance</f>
        <v>#N/A</v>
      </c>
      <c r="N93" s="17" t="e">
        <f>Balance_Under</f>
        <v>#N/A</v>
      </c>
      <c r="O93" s="17" t="e">
        <f>Interest_Under</f>
        <v>#N/A</v>
      </c>
      <c r="P93" s="17" t="e">
        <f>YearlySavings_Under</f>
        <v>#N/A</v>
      </c>
      <c r="Q93" s="17" t="e">
        <f>DesiredRetirementIncome</f>
        <v>#N/A</v>
      </c>
      <c r="R93" s="17" t="e">
        <f>PensionIncome_Under</f>
        <v>#N/A</v>
      </c>
      <c r="S93" s="17" t="e">
        <f>EndBalance</f>
        <v>#N/A</v>
      </c>
      <c r="V93" s="17" t="e">
        <f>Balance_Over</f>
        <v>#N/A</v>
      </c>
      <c r="W93" s="17" t="e">
        <f>Interest_Over</f>
        <v>#N/A</v>
      </c>
      <c r="X93" s="17" t="e">
        <f>YearlySavings_Over</f>
        <v>#N/A</v>
      </c>
      <c r="Y93" s="17" t="e">
        <f>DesiredRetirementIncome</f>
        <v>#N/A</v>
      </c>
      <c r="Z93" s="17" t="e">
        <f>PensionIncome_Over</f>
        <v>#N/A</v>
      </c>
      <c r="AA93" s="17" t="e">
        <f>EndBalance</f>
        <v>#N/A</v>
      </c>
      <c r="AD93" s="17" t="e">
        <f>IF(Calculations!B93&lt;DesiredRetirementAge,K93,NA())</f>
        <v>#N/A</v>
      </c>
      <c r="AE93" s="17" t="e">
        <f>IF(Calculations!B93&gt;=(DesiredRetirementAge-1),K93,NA())</f>
        <v>#N/A</v>
      </c>
      <c r="AF93" s="17"/>
      <c r="AH93" s="17" t="e">
        <f t="shared" si="1"/>
        <v>#N/A</v>
      </c>
    </row>
    <row r="94" spans="2:34" x14ac:dyDescent="0.45">
      <c r="B94" s="12" t="e">
        <f>Age</f>
        <v>#N/A</v>
      </c>
      <c r="C94" s="17" t="e">
        <f>Salary</f>
        <v>#N/A</v>
      </c>
      <c r="D94" s="17"/>
      <c r="E94" s="17"/>
      <c r="F94" s="17" t="e">
        <f>Balance</f>
        <v>#N/A</v>
      </c>
      <c r="G94" s="17" t="e">
        <f>Interest</f>
        <v>#N/A</v>
      </c>
      <c r="H94" s="17" t="e">
        <f>YearlySavings</f>
        <v>#N/A</v>
      </c>
      <c r="I94" s="17" t="e">
        <f>DesiredRetirementIncome</f>
        <v>#N/A</v>
      </c>
      <c r="J94" s="17" t="e">
        <f>PensionIncome</f>
        <v>#N/A</v>
      </c>
      <c r="K94" s="17" t="e">
        <f>EndBalance</f>
        <v>#N/A</v>
      </c>
      <c r="N94" s="17" t="e">
        <f>Balance_Under</f>
        <v>#N/A</v>
      </c>
      <c r="O94" s="17" t="e">
        <f>Interest_Under</f>
        <v>#N/A</v>
      </c>
      <c r="P94" s="17" t="e">
        <f>YearlySavings_Under</f>
        <v>#N/A</v>
      </c>
      <c r="Q94" s="17" t="e">
        <f>DesiredRetirementIncome</f>
        <v>#N/A</v>
      </c>
      <c r="R94" s="17" t="e">
        <f>PensionIncome_Under</f>
        <v>#N/A</v>
      </c>
      <c r="S94" s="17" t="e">
        <f>EndBalance</f>
        <v>#N/A</v>
      </c>
      <c r="V94" s="17" t="e">
        <f>Balance_Over</f>
        <v>#N/A</v>
      </c>
      <c r="W94" s="17" t="e">
        <f>Interest_Over</f>
        <v>#N/A</v>
      </c>
      <c r="X94" s="17" t="e">
        <f>YearlySavings_Over</f>
        <v>#N/A</v>
      </c>
      <c r="Y94" s="17" t="e">
        <f>DesiredRetirementIncome</f>
        <v>#N/A</v>
      </c>
      <c r="Z94" s="17" t="e">
        <f>PensionIncome_Over</f>
        <v>#N/A</v>
      </c>
      <c r="AA94" s="17" t="e">
        <f>EndBalance</f>
        <v>#N/A</v>
      </c>
      <c r="AD94" s="17" t="e">
        <f>IF(Calculations!B94&lt;DesiredRetirementAge,K94,NA())</f>
        <v>#N/A</v>
      </c>
      <c r="AE94" s="17" t="e">
        <f>IF(Calculations!B94&gt;=(DesiredRetirementAge-1),K94,NA())</f>
        <v>#N/A</v>
      </c>
      <c r="AF94" s="17"/>
      <c r="AH94" s="17" t="e">
        <f t="shared" si="1"/>
        <v>#N/A</v>
      </c>
    </row>
    <row r="95" spans="2:34" x14ac:dyDescent="0.45">
      <c r="B95" s="12" t="e">
        <f>Age</f>
        <v>#N/A</v>
      </c>
      <c r="C95" s="17" t="e">
        <f>Salary</f>
        <v>#N/A</v>
      </c>
      <c r="D95" s="17"/>
      <c r="E95" s="17"/>
      <c r="F95" s="17" t="e">
        <f>Balance</f>
        <v>#N/A</v>
      </c>
      <c r="G95" s="17" t="e">
        <f>Interest</f>
        <v>#N/A</v>
      </c>
      <c r="H95" s="17" t="e">
        <f>YearlySavings</f>
        <v>#N/A</v>
      </c>
      <c r="I95" s="17" t="e">
        <f>DesiredRetirementIncome</f>
        <v>#N/A</v>
      </c>
      <c r="J95" s="17" t="e">
        <f>PensionIncome</f>
        <v>#N/A</v>
      </c>
      <c r="K95" s="17" t="e">
        <f>EndBalance</f>
        <v>#N/A</v>
      </c>
      <c r="N95" s="17" t="e">
        <f>Balance_Under</f>
        <v>#N/A</v>
      </c>
      <c r="O95" s="17" t="e">
        <f>Interest_Under</f>
        <v>#N/A</v>
      </c>
      <c r="P95" s="17" t="e">
        <f>YearlySavings_Under</f>
        <v>#N/A</v>
      </c>
      <c r="Q95" s="17" t="e">
        <f>DesiredRetirementIncome</f>
        <v>#N/A</v>
      </c>
      <c r="R95" s="17" t="e">
        <f>PensionIncome_Under</f>
        <v>#N/A</v>
      </c>
      <c r="S95" s="17" t="e">
        <f>EndBalance</f>
        <v>#N/A</v>
      </c>
      <c r="V95" s="17" t="e">
        <f>Balance_Over</f>
        <v>#N/A</v>
      </c>
      <c r="W95" s="17" t="e">
        <f>Interest_Over</f>
        <v>#N/A</v>
      </c>
      <c r="X95" s="17" t="e">
        <f>YearlySavings_Over</f>
        <v>#N/A</v>
      </c>
      <c r="Y95" s="17" t="e">
        <f>DesiredRetirementIncome</f>
        <v>#N/A</v>
      </c>
      <c r="Z95" s="17" t="e">
        <f>PensionIncome_Over</f>
        <v>#N/A</v>
      </c>
      <c r="AA95" s="17" t="e">
        <f>EndBalance</f>
        <v>#N/A</v>
      </c>
      <c r="AD95" s="17" t="e">
        <f>IF(Calculations!B95&lt;DesiredRetirementAge,K95,NA())</f>
        <v>#N/A</v>
      </c>
      <c r="AE95" s="17" t="e">
        <f>IF(Calculations!B95&gt;=(DesiredRetirementAge-1),K95,NA())</f>
        <v>#N/A</v>
      </c>
      <c r="AF95" s="17"/>
      <c r="AH95" s="17" t="e">
        <f t="shared" si="1"/>
        <v>#N/A</v>
      </c>
    </row>
    <row r="96" spans="2:34" x14ac:dyDescent="0.45">
      <c r="B96" s="12" t="e">
        <f>Age</f>
        <v>#N/A</v>
      </c>
      <c r="C96" s="17" t="e">
        <f>Salary</f>
        <v>#N/A</v>
      </c>
      <c r="D96" s="17"/>
      <c r="E96" s="17"/>
      <c r="F96" s="17" t="e">
        <f>Balance</f>
        <v>#N/A</v>
      </c>
      <c r="G96" s="17" t="e">
        <f>Interest</f>
        <v>#N/A</v>
      </c>
      <c r="H96" s="17" t="e">
        <f>YearlySavings</f>
        <v>#N/A</v>
      </c>
      <c r="I96" s="17" t="e">
        <f>DesiredRetirementIncome</f>
        <v>#N/A</v>
      </c>
      <c r="J96" s="17" t="e">
        <f>PensionIncome</f>
        <v>#N/A</v>
      </c>
      <c r="K96" s="17" t="e">
        <f>EndBalance</f>
        <v>#N/A</v>
      </c>
      <c r="N96" s="17" t="e">
        <f>Balance_Under</f>
        <v>#N/A</v>
      </c>
      <c r="O96" s="17" t="e">
        <f>Interest_Under</f>
        <v>#N/A</v>
      </c>
      <c r="P96" s="17" t="e">
        <f>YearlySavings_Under</f>
        <v>#N/A</v>
      </c>
      <c r="Q96" s="17" t="e">
        <f>DesiredRetirementIncome</f>
        <v>#N/A</v>
      </c>
      <c r="R96" s="17" t="e">
        <f>PensionIncome_Under</f>
        <v>#N/A</v>
      </c>
      <c r="S96" s="17" t="e">
        <f>EndBalance</f>
        <v>#N/A</v>
      </c>
      <c r="V96" s="17" t="e">
        <f>Balance_Over</f>
        <v>#N/A</v>
      </c>
      <c r="W96" s="17" t="e">
        <f>Interest_Over</f>
        <v>#N/A</v>
      </c>
      <c r="X96" s="17" t="e">
        <f>YearlySavings_Over</f>
        <v>#N/A</v>
      </c>
      <c r="Y96" s="17" t="e">
        <f>DesiredRetirementIncome</f>
        <v>#N/A</v>
      </c>
      <c r="Z96" s="17" t="e">
        <f>PensionIncome_Over</f>
        <v>#N/A</v>
      </c>
      <c r="AA96" s="17" t="e">
        <f>EndBalance</f>
        <v>#N/A</v>
      </c>
      <c r="AD96" s="17" t="e">
        <f>IF(Calculations!B96&lt;DesiredRetirementAge,K96,NA())</f>
        <v>#N/A</v>
      </c>
      <c r="AE96" s="17" t="e">
        <f>IF(Calculations!B96&gt;=(DesiredRetirementAge-1),K96,NA())</f>
        <v>#N/A</v>
      </c>
      <c r="AF96" s="17"/>
      <c r="AH96" s="17" t="e">
        <f t="shared" si="1"/>
        <v>#N/A</v>
      </c>
    </row>
    <row r="97" spans="2:34" x14ac:dyDescent="0.45">
      <c r="B97" s="12" t="e">
        <f>Age</f>
        <v>#N/A</v>
      </c>
      <c r="C97" s="17" t="e">
        <f>Salary</f>
        <v>#N/A</v>
      </c>
      <c r="D97" s="17"/>
      <c r="E97" s="17"/>
      <c r="F97" s="17" t="e">
        <f>Balance</f>
        <v>#N/A</v>
      </c>
      <c r="G97" s="17" t="e">
        <f>Interest</f>
        <v>#N/A</v>
      </c>
      <c r="H97" s="17" t="e">
        <f>YearlySavings</f>
        <v>#N/A</v>
      </c>
      <c r="I97" s="17" t="e">
        <f>DesiredRetirementIncome</f>
        <v>#N/A</v>
      </c>
      <c r="J97" s="17" t="e">
        <f>PensionIncome</f>
        <v>#N/A</v>
      </c>
      <c r="K97" s="17" t="e">
        <f>EndBalance</f>
        <v>#N/A</v>
      </c>
      <c r="N97" s="17" t="e">
        <f>Balance_Under</f>
        <v>#N/A</v>
      </c>
      <c r="O97" s="17" t="e">
        <f>Interest_Under</f>
        <v>#N/A</v>
      </c>
      <c r="P97" s="17" t="e">
        <f>YearlySavings_Under</f>
        <v>#N/A</v>
      </c>
      <c r="Q97" s="17" t="e">
        <f>DesiredRetirementIncome</f>
        <v>#N/A</v>
      </c>
      <c r="R97" s="17" t="e">
        <f>PensionIncome_Under</f>
        <v>#N/A</v>
      </c>
      <c r="S97" s="17" t="e">
        <f>EndBalance</f>
        <v>#N/A</v>
      </c>
      <c r="V97" s="17" t="e">
        <f>Balance_Over</f>
        <v>#N/A</v>
      </c>
      <c r="W97" s="17" t="e">
        <f>Interest_Over</f>
        <v>#N/A</v>
      </c>
      <c r="X97" s="17" t="e">
        <f>YearlySavings_Over</f>
        <v>#N/A</v>
      </c>
      <c r="Y97" s="17" t="e">
        <f>DesiredRetirementIncome</f>
        <v>#N/A</v>
      </c>
      <c r="Z97" s="17" t="e">
        <f>PensionIncome_Over</f>
        <v>#N/A</v>
      </c>
      <c r="AA97" s="17" t="e">
        <f>EndBalance</f>
        <v>#N/A</v>
      </c>
      <c r="AD97" s="17" t="e">
        <f>IF(Calculations!B97&lt;DesiredRetirementAge,K97,NA())</f>
        <v>#N/A</v>
      </c>
      <c r="AE97" s="17" t="e">
        <f>IF(Calculations!B97&gt;=(DesiredRetirementAge-1),K97,NA())</f>
        <v>#N/A</v>
      </c>
      <c r="AF97" s="17"/>
      <c r="AH97" s="17" t="e">
        <f t="shared" si="1"/>
        <v>#N/A</v>
      </c>
    </row>
    <row r="98" spans="2:34" x14ac:dyDescent="0.45">
      <c r="B98" s="12" t="e">
        <f>Age</f>
        <v>#N/A</v>
      </c>
      <c r="C98" s="17" t="e">
        <f>Salary</f>
        <v>#N/A</v>
      </c>
      <c r="D98" s="17"/>
      <c r="E98" s="17"/>
      <c r="F98" s="17" t="e">
        <f>Balance</f>
        <v>#N/A</v>
      </c>
      <c r="G98" s="17" t="e">
        <f>Interest</f>
        <v>#N/A</v>
      </c>
      <c r="H98" s="17" t="e">
        <f>YearlySavings</f>
        <v>#N/A</v>
      </c>
      <c r="I98" s="17" t="e">
        <f>DesiredRetirementIncome</f>
        <v>#N/A</v>
      </c>
      <c r="J98" s="17" t="e">
        <f>PensionIncome</f>
        <v>#N/A</v>
      </c>
      <c r="K98" s="17" t="e">
        <f>EndBalance</f>
        <v>#N/A</v>
      </c>
      <c r="N98" s="17" t="e">
        <f>Balance_Under</f>
        <v>#N/A</v>
      </c>
      <c r="O98" s="17" t="e">
        <f>Interest_Under</f>
        <v>#N/A</v>
      </c>
      <c r="P98" s="17" t="e">
        <f>YearlySavings_Under</f>
        <v>#N/A</v>
      </c>
      <c r="Q98" s="17" t="e">
        <f>DesiredRetirementIncome</f>
        <v>#N/A</v>
      </c>
      <c r="R98" s="17" t="e">
        <f>PensionIncome_Under</f>
        <v>#N/A</v>
      </c>
      <c r="S98" s="17" t="e">
        <f>EndBalance</f>
        <v>#N/A</v>
      </c>
      <c r="V98" s="17" t="e">
        <f>Balance_Over</f>
        <v>#N/A</v>
      </c>
      <c r="W98" s="17" t="e">
        <f>Interest_Over</f>
        <v>#N/A</v>
      </c>
      <c r="X98" s="17" t="e">
        <f>YearlySavings_Over</f>
        <v>#N/A</v>
      </c>
      <c r="Y98" s="17" t="e">
        <f>DesiredRetirementIncome</f>
        <v>#N/A</v>
      </c>
      <c r="Z98" s="17" t="e">
        <f>PensionIncome_Over</f>
        <v>#N/A</v>
      </c>
      <c r="AA98" s="17" t="e">
        <f>EndBalance</f>
        <v>#N/A</v>
      </c>
      <c r="AD98" s="17" t="e">
        <f>IF(Calculations!B98&lt;DesiredRetirementAge,K98,NA())</f>
        <v>#N/A</v>
      </c>
      <c r="AE98" s="17" t="e">
        <f>IF(Calculations!B98&gt;=(DesiredRetirementAge-1),K98,NA())</f>
        <v>#N/A</v>
      </c>
      <c r="AF98" s="17"/>
      <c r="AH98" s="17" t="e">
        <f t="shared" si="1"/>
        <v>#N/A</v>
      </c>
    </row>
    <row r="99" spans="2:34" x14ac:dyDescent="0.45">
      <c r="B99" s="12" t="e">
        <f>Age</f>
        <v>#N/A</v>
      </c>
      <c r="C99" s="17" t="e">
        <f>Salary</f>
        <v>#N/A</v>
      </c>
      <c r="D99" s="17"/>
      <c r="E99" s="17"/>
      <c r="F99" s="17" t="e">
        <f>Balance</f>
        <v>#N/A</v>
      </c>
      <c r="G99" s="17" t="e">
        <f>Interest</f>
        <v>#N/A</v>
      </c>
      <c r="H99" s="17" t="e">
        <f>YearlySavings</f>
        <v>#N/A</v>
      </c>
      <c r="I99" s="17" t="e">
        <f>DesiredRetirementIncome</f>
        <v>#N/A</v>
      </c>
      <c r="J99" s="17" t="e">
        <f>PensionIncome</f>
        <v>#N/A</v>
      </c>
      <c r="K99" s="17" t="e">
        <f>EndBalance</f>
        <v>#N/A</v>
      </c>
      <c r="N99" s="17" t="e">
        <f>Balance_Under</f>
        <v>#N/A</v>
      </c>
      <c r="O99" s="17" t="e">
        <f>Interest_Under</f>
        <v>#N/A</v>
      </c>
      <c r="P99" s="17" t="e">
        <f>YearlySavings_Under</f>
        <v>#N/A</v>
      </c>
      <c r="Q99" s="17" t="e">
        <f>DesiredRetirementIncome</f>
        <v>#N/A</v>
      </c>
      <c r="R99" s="17" t="e">
        <f>PensionIncome_Under</f>
        <v>#N/A</v>
      </c>
      <c r="S99" s="17" t="e">
        <f>EndBalance</f>
        <v>#N/A</v>
      </c>
      <c r="V99" s="17" t="e">
        <f>Balance_Over</f>
        <v>#N/A</v>
      </c>
      <c r="W99" s="17" t="e">
        <f>Interest_Over</f>
        <v>#N/A</v>
      </c>
      <c r="X99" s="17" t="e">
        <f>YearlySavings_Over</f>
        <v>#N/A</v>
      </c>
      <c r="Y99" s="17" t="e">
        <f>DesiredRetirementIncome</f>
        <v>#N/A</v>
      </c>
      <c r="Z99" s="17" t="e">
        <f>PensionIncome_Over</f>
        <v>#N/A</v>
      </c>
      <c r="AA99" s="17" t="e">
        <f>EndBalance</f>
        <v>#N/A</v>
      </c>
      <c r="AD99" s="17" t="e">
        <f>IF(Calculations!B99&lt;DesiredRetirementAge,K99,NA())</f>
        <v>#N/A</v>
      </c>
      <c r="AE99" s="17" t="e">
        <f>IF(Calculations!B99&gt;=(DesiredRetirementAge-1),K99,NA())</f>
        <v>#N/A</v>
      </c>
      <c r="AF99" s="17"/>
      <c r="AH99" s="17" t="e">
        <f t="shared" si="1"/>
        <v>#N/A</v>
      </c>
    </row>
    <row r="100" spans="2:34" x14ac:dyDescent="0.45">
      <c r="B100" s="12" t="e">
        <f>Age</f>
        <v>#N/A</v>
      </c>
      <c r="C100" s="17" t="e">
        <f>Salary</f>
        <v>#N/A</v>
      </c>
      <c r="D100" s="17"/>
      <c r="E100" s="17"/>
      <c r="F100" s="17" t="e">
        <f>Balance</f>
        <v>#N/A</v>
      </c>
      <c r="G100" s="17" t="e">
        <f>Interest</f>
        <v>#N/A</v>
      </c>
      <c r="H100" s="17" t="e">
        <f>YearlySavings</f>
        <v>#N/A</v>
      </c>
      <c r="I100" s="17" t="e">
        <f>DesiredRetirementIncome</f>
        <v>#N/A</v>
      </c>
      <c r="J100" s="17" t="e">
        <f>PensionIncome</f>
        <v>#N/A</v>
      </c>
      <c r="K100" s="17" t="e">
        <f>EndBalance</f>
        <v>#N/A</v>
      </c>
      <c r="N100" s="17" t="e">
        <f>Balance_Under</f>
        <v>#N/A</v>
      </c>
      <c r="O100" s="17" t="e">
        <f>Interest_Under</f>
        <v>#N/A</v>
      </c>
      <c r="P100" s="17" t="e">
        <f>YearlySavings_Under</f>
        <v>#N/A</v>
      </c>
      <c r="Q100" s="17" t="e">
        <f>DesiredRetirementIncome</f>
        <v>#N/A</v>
      </c>
      <c r="R100" s="17" t="e">
        <f>PensionIncome_Under</f>
        <v>#N/A</v>
      </c>
      <c r="S100" s="17" t="e">
        <f>EndBalance</f>
        <v>#N/A</v>
      </c>
      <c r="V100" s="17" t="e">
        <f>Balance_Over</f>
        <v>#N/A</v>
      </c>
      <c r="W100" s="17" t="e">
        <f>Interest_Over</f>
        <v>#N/A</v>
      </c>
      <c r="X100" s="17" t="e">
        <f>YearlySavings_Over</f>
        <v>#N/A</v>
      </c>
      <c r="Y100" s="17" t="e">
        <f>DesiredRetirementIncome</f>
        <v>#N/A</v>
      </c>
      <c r="Z100" s="17" t="e">
        <f>PensionIncome_Over</f>
        <v>#N/A</v>
      </c>
      <c r="AA100" s="17" t="e">
        <f>EndBalance</f>
        <v>#N/A</v>
      </c>
      <c r="AD100" s="17" t="e">
        <f>IF(Calculations!B100&lt;DesiredRetirementAge,K100,NA())</f>
        <v>#N/A</v>
      </c>
      <c r="AE100" s="17" t="e">
        <f>IF(Calculations!B100&gt;=(DesiredRetirementAge-1),K100,NA())</f>
        <v>#N/A</v>
      </c>
      <c r="AF100" s="17"/>
      <c r="AH100" s="17" t="e">
        <f t="shared" si="1"/>
        <v>#N/A</v>
      </c>
    </row>
    <row r="101" spans="2:34" x14ac:dyDescent="0.45">
      <c r="B101" s="12" t="e">
        <f>Age</f>
        <v>#N/A</v>
      </c>
      <c r="C101" s="17" t="e">
        <f>Salary</f>
        <v>#N/A</v>
      </c>
      <c r="D101" s="17"/>
      <c r="E101" s="17"/>
      <c r="F101" s="17" t="e">
        <f>Balance</f>
        <v>#N/A</v>
      </c>
      <c r="G101" s="17" t="e">
        <f>Interest</f>
        <v>#N/A</v>
      </c>
      <c r="H101" s="17" t="e">
        <f>YearlySavings</f>
        <v>#N/A</v>
      </c>
      <c r="I101" s="17" t="e">
        <f>DesiredRetirementIncome</f>
        <v>#N/A</v>
      </c>
      <c r="J101" s="17" t="e">
        <f>PensionIncome</f>
        <v>#N/A</v>
      </c>
      <c r="K101" s="17" t="e">
        <f>EndBalance</f>
        <v>#N/A</v>
      </c>
      <c r="N101" s="17" t="e">
        <f>Balance_Under</f>
        <v>#N/A</v>
      </c>
      <c r="O101" s="17" t="e">
        <f>Interest_Under</f>
        <v>#N/A</v>
      </c>
      <c r="P101" s="17" t="e">
        <f>YearlySavings_Under</f>
        <v>#N/A</v>
      </c>
      <c r="Q101" s="17" t="e">
        <f>DesiredRetirementIncome</f>
        <v>#N/A</v>
      </c>
      <c r="R101" s="17" t="e">
        <f>PensionIncome_Under</f>
        <v>#N/A</v>
      </c>
      <c r="S101" s="17" t="e">
        <f>EndBalance</f>
        <v>#N/A</v>
      </c>
      <c r="V101" s="17" t="e">
        <f>Balance_Over</f>
        <v>#N/A</v>
      </c>
      <c r="W101" s="17" t="e">
        <f>Interest_Over</f>
        <v>#N/A</v>
      </c>
      <c r="X101" s="17" t="e">
        <f>YearlySavings_Over</f>
        <v>#N/A</v>
      </c>
      <c r="Y101" s="17" t="e">
        <f>DesiredRetirementIncome</f>
        <v>#N/A</v>
      </c>
      <c r="Z101" s="17" t="e">
        <f>PensionIncome_Over</f>
        <v>#N/A</v>
      </c>
      <c r="AA101" s="17" t="e">
        <f>EndBalance</f>
        <v>#N/A</v>
      </c>
      <c r="AD101" s="17" t="e">
        <f>IF(Calculations!B101&lt;DesiredRetirementAge,K101,NA())</f>
        <v>#N/A</v>
      </c>
      <c r="AE101" s="17" t="e">
        <f>IF(Calculations!B101&gt;=(DesiredRetirementAge-1),K101,NA())</f>
        <v>#N/A</v>
      </c>
      <c r="AF101" s="17"/>
      <c r="AH101" s="17" t="e">
        <f t="shared" si="1"/>
        <v>#N/A</v>
      </c>
    </row>
    <row r="102" spans="2:34" x14ac:dyDescent="0.45">
      <c r="B102" s="12" t="e">
        <f>Age</f>
        <v>#N/A</v>
      </c>
      <c r="C102" s="17" t="e">
        <f>Salary</f>
        <v>#N/A</v>
      </c>
      <c r="D102" s="17"/>
      <c r="E102" s="17"/>
      <c r="F102" s="17" t="e">
        <f>Balance</f>
        <v>#N/A</v>
      </c>
      <c r="G102" s="17" t="e">
        <f>Interest</f>
        <v>#N/A</v>
      </c>
      <c r="H102" s="17" t="e">
        <f>YearlySavings</f>
        <v>#N/A</v>
      </c>
      <c r="I102" s="17" t="e">
        <f>DesiredRetirementIncome</f>
        <v>#N/A</v>
      </c>
      <c r="J102" s="17" t="e">
        <f>PensionIncome</f>
        <v>#N/A</v>
      </c>
      <c r="K102" s="17" t="e">
        <f>EndBalance</f>
        <v>#N/A</v>
      </c>
      <c r="N102" s="17" t="e">
        <f>Balance_Under</f>
        <v>#N/A</v>
      </c>
      <c r="O102" s="17" t="e">
        <f>Interest_Under</f>
        <v>#N/A</v>
      </c>
      <c r="P102" s="17" t="e">
        <f>YearlySavings_Under</f>
        <v>#N/A</v>
      </c>
      <c r="Q102" s="17" t="e">
        <f>DesiredRetirementIncome</f>
        <v>#N/A</v>
      </c>
      <c r="R102" s="17" t="e">
        <f>PensionIncome_Under</f>
        <v>#N/A</v>
      </c>
      <c r="S102" s="17" t="e">
        <f>EndBalance</f>
        <v>#N/A</v>
      </c>
      <c r="V102" s="17" t="e">
        <f>Balance_Over</f>
        <v>#N/A</v>
      </c>
      <c r="W102" s="17" t="e">
        <f>Interest_Over</f>
        <v>#N/A</v>
      </c>
      <c r="X102" s="17" t="e">
        <f>YearlySavings_Over</f>
        <v>#N/A</v>
      </c>
      <c r="Y102" s="17" t="e">
        <f>DesiredRetirementIncome</f>
        <v>#N/A</v>
      </c>
      <c r="Z102" s="17" t="e">
        <f>PensionIncome_Over</f>
        <v>#N/A</v>
      </c>
      <c r="AA102" s="17" t="e">
        <f>EndBalance</f>
        <v>#N/A</v>
      </c>
      <c r="AD102" s="17" t="e">
        <f>IF(Calculations!B102&lt;DesiredRetirementAge,K102,NA())</f>
        <v>#N/A</v>
      </c>
      <c r="AE102" s="17" t="e">
        <f>IF(Calculations!B102&gt;=(DesiredRetirementAge-1),K102,NA())</f>
        <v>#N/A</v>
      </c>
      <c r="AF102" s="17"/>
      <c r="AH102" s="17" t="e">
        <f t="shared" si="1"/>
        <v>#N/A</v>
      </c>
    </row>
    <row r="103" spans="2:34" x14ac:dyDescent="0.45">
      <c r="B103" s="12" t="e">
        <f>Age</f>
        <v>#N/A</v>
      </c>
      <c r="C103" s="17" t="e">
        <f>Salary</f>
        <v>#N/A</v>
      </c>
      <c r="D103" s="17"/>
      <c r="E103" s="17"/>
      <c r="F103" s="17" t="e">
        <f>Balance</f>
        <v>#N/A</v>
      </c>
      <c r="G103" s="17" t="e">
        <f>Interest</f>
        <v>#N/A</v>
      </c>
      <c r="H103" s="17" t="e">
        <f>YearlySavings</f>
        <v>#N/A</v>
      </c>
      <c r="I103" s="17" t="e">
        <f>DesiredRetirementIncome</f>
        <v>#N/A</v>
      </c>
      <c r="J103" s="17" t="e">
        <f>PensionIncome</f>
        <v>#N/A</v>
      </c>
      <c r="K103" s="17" t="e">
        <f>EndBalance</f>
        <v>#N/A</v>
      </c>
      <c r="N103" s="17" t="e">
        <f>Balance_Under</f>
        <v>#N/A</v>
      </c>
      <c r="O103" s="17" t="e">
        <f>Interest_Under</f>
        <v>#N/A</v>
      </c>
      <c r="P103" s="17" t="e">
        <f>YearlySavings_Under</f>
        <v>#N/A</v>
      </c>
      <c r="Q103" s="17" t="e">
        <f>DesiredRetirementIncome</f>
        <v>#N/A</v>
      </c>
      <c r="R103" s="17" t="e">
        <f>PensionIncome_Under</f>
        <v>#N/A</v>
      </c>
      <c r="S103" s="17" t="e">
        <f>EndBalance</f>
        <v>#N/A</v>
      </c>
      <c r="V103" s="17" t="e">
        <f>Balance_Over</f>
        <v>#N/A</v>
      </c>
      <c r="W103" s="17" t="e">
        <f>Interest_Over</f>
        <v>#N/A</v>
      </c>
      <c r="X103" s="17" t="e">
        <f>YearlySavings_Over</f>
        <v>#N/A</v>
      </c>
      <c r="Y103" s="17" t="e">
        <f>DesiredRetirementIncome</f>
        <v>#N/A</v>
      </c>
      <c r="Z103" s="17" t="e">
        <f>PensionIncome_Over</f>
        <v>#N/A</v>
      </c>
      <c r="AA103" s="17" t="e">
        <f>EndBalance</f>
        <v>#N/A</v>
      </c>
      <c r="AD103" s="17" t="e">
        <f>IF(Calculations!B103&lt;DesiredRetirementAge,K103,NA())</f>
        <v>#N/A</v>
      </c>
      <c r="AE103" s="17" t="e">
        <f>IF(Calculations!B103&gt;=(DesiredRetirementAge-1),K103,NA())</f>
        <v>#N/A</v>
      </c>
      <c r="AF103" s="17"/>
      <c r="AH103" s="17" t="e">
        <f t="shared" si="1"/>
        <v>#N/A</v>
      </c>
    </row>
    <row r="104" spans="2:34" x14ac:dyDescent="0.45">
      <c r="B104" s="12" t="e">
        <f>Age</f>
        <v>#N/A</v>
      </c>
      <c r="C104" s="17" t="e">
        <f>Salary</f>
        <v>#N/A</v>
      </c>
      <c r="D104" s="17"/>
      <c r="E104" s="17"/>
      <c r="F104" s="17" t="e">
        <f>Balance</f>
        <v>#N/A</v>
      </c>
      <c r="G104" s="17" t="e">
        <f>Interest</f>
        <v>#N/A</v>
      </c>
      <c r="H104" s="17" t="e">
        <f>YearlySavings</f>
        <v>#N/A</v>
      </c>
      <c r="I104" s="17" t="e">
        <f>DesiredRetirementIncome</f>
        <v>#N/A</v>
      </c>
      <c r="J104" s="17" t="e">
        <f>PensionIncome</f>
        <v>#N/A</v>
      </c>
      <c r="K104" s="17" t="e">
        <f>EndBalance</f>
        <v>#N/A</v>
      </c>
      <c r="N104" s="17" t="e">
        <f>Balance_Under</f>
        <v>#N/A</v>
      </c>
      <c r="O104" s="17" t="e">
        <f>Interest_Under</f>
        <v>#N/A</v>
      </c>
      <c r="P104" s="17" t="e">
        <f>YearlySavings_Under</f>
        <v>#N/A</v>
      </c>
      <c r="Q104" s="17" t="e">
        <f>DesiredRetirementIncome</f>
        <v>#N/A</v>
      </c>
      <c r="R104" s="17" t="e">
        <f>PensionIncome_Under</f>
        <v>#N/A</v>
      </c>
      <c r="S104" s="17" t="e">
        <f>EndBalance</f>
        <v>#N/A</v>
      </c>
      <c r="V104" s="17" t="e">
        <f>Balance_Over</f>
        <v>#N/A</v>
      </c>
      <c r="W104" s="17" t="e">
        <f>Interest_Over</f>
        <v>#N/A</v>
      </c>
      <c r="X104" s="17" t="e">
        <f>YearlySavings_Over</f>
        <v>#N/A</v>
      </c>
      <c r="Y104" s="17" t="e">
        <f>DesiredRetirementIncome</f>
        <v>#N/A</v>
      </c>
      <c r="Z104" s="17" t="e">
        <f>PensionIncome_Over</f>
        <v>#N/A</v>
      </c>
      <c r="AA104" s="17" t="e">
        <f>EndBalance</f>
        <v>#N/A</v>
      </c>
      <c r="AD104" s="17" t="e">
        <f>IF(Calculations!B104&lt;DesiredRetirementAge,K104,NA())</f>
        <v>#N/A</v>
      </c>
      <c r="AE104" s="17" t="e">
        <f>IF(Calculations!B104&gt;=(DesiredRetirementAge-1),K104,NA())</f>
        <v>#N/A</v>
      </c>
      <c r="AF104" s="17"/>
      <c r="AH104" s="17" t="e">
        <f t="shared" si="1"/>
        <v>#N/A</v>
      </c>
    </row>
    <row r="105" spans="2:34" x14ac:dyDescent="0.45">
      <c r="B105" s="12" t="e">
        <f>Age</f>
        <v>#N/A</v>
      </c>
      <c r="C105" s="17" t="e">
        <f>Salary</f>
        <v>#N/A</v>
      </c>
      <c r="D105" s="17"/>
      <c r="E105" s="17"/>
      <c r="F105" s="17" t="e">
        <f>Balance</f>
        <v>#N/A</v>
      </c>
      <c r="G105" s="17" t="e">
        <f>Interest</f>
        <v>#N/A</v>
      </c>
      <c r="H105" s="17" t="e">
        <f>YearlySavings</f>
        <v>#N/A</v>
      </c>
      <c r="I105" s="17" t="e">
        <f>DesiredRetirementIncome</f>
        <v>#N/A</v>
      </c>
      <c r="J105" s="17" t="e">
        <f>PensionIncome</f>
        <v>#N/A</v>
      </c>
      <c r="K105" s="17" t="e">
        <f>EndBalance</f>
        <v>#N/A</v>
      </c>
      <c r="N105" s="17" t="e">
        <f>Balance_Under</f>
        <v>#N/A</v>
      </c>
      <c r="O105" s="17" t="e">
        <f>Interest_Under</f>
        <v>#N/A</v>
      </c>
      <c r="P105" s="17" t="e">
        <f>YearlySavings_Under</f>
        <v>#N/A</v>
      </c>
      <c r="Q105" s="17" t="e">
        <f>DesiredRetirementIncome</f>
        <v>#N/A</v>
      </c>
      <c r="R105" s="17" t="e">
        <f>PensionIncome_Under</f>
        <v>#N/A</v>
      </c>
      <c r="S105" s="17" t="e">
        <f>EndBalance</f>
        <v>#N/A</v>
      </c>
      <c r="V105" s="17" t="e">
        <f>Balance_Over</f>
        <v>#N/A</v>
      </c>
      <c r="W105" s="17" t="e">
        <f>Interest_Over</f>
        <v>#N/A</v>
      </c>
      <c r="X105" s="17" t="e">
        <f>YearlySavings_Over</f>
        <v>#N/A</v>
      </c>
      <c r="Y105" s="17" t="e">
        <f>DesiredRetirementIncome</f>
        <v>#N/A</v>
      </c>
      <c r="Z105" s="17" t="e">
        <f>PensionIncome_Over</f>
        <v>#N/A</v>
      </c>
      <c r="AA105" s="17" t="e">
        <f>EndBalance</f>
        <v>#N/A</v>
      </c>
      <c r="AD105" s="17" t="e">
        <f>IF(Calculations!B105&lt;DesiredRetirementAge,K105,NA())</f>
        <v>#N/A</v>
      </c>
      <c r="AE105" s="17" t="e">
        <f>IF(Calculations!B105&gt;=(DesiredRetirementAge-1),K105,NA())</f>
        <v>#N/A</v>
      </c>
      <c r="AF105" s="17"/>
      <c r="AH105" s="17" t="e">
        <f t="shared" si="1"/>
        <v>#N/A</v>
      </c>
    </row>
    <row r="106" spans="2:34" x14ac:dyDescent="0.45">
      <c r="B106" s="12" t="e">
        <f>Age</f>
        <v>#N/A</v>
      </c>
      <c r="C106" s="17" t="e">
        <f>Salary</f>
        <v>#N/A</v>
      </c>
      <c r="D106" s="17"/>
      <c r="E106" s="17"/>
      <c r="F106" s="17" t="e">
        <f>Balance</f>
        <v>#N/A</v>
      </c>
      <c r="G106" s="17" t="e">
        <f>Interest</f>
        <v>#N/A</v>
      </c>
      <c r="H106" s="17" t="e">
        <f>YearlySavings</f>
        <v>#N/A</v>
      </c>
      <c r="I106" s="17" t="e">
        <f>DesiredRetirementIncome</f>
        <v>#N/A</v>
      </c>
      <c r="J106" s="17" t="e">
        <f>PensionIncome</f>
        <v>#N/A</v>
      </c>
      <c r="K106" s="17" t="e">
        <f>EndBalance</f>
        <v>#N/A</v>
      </c>
      <c r="N106" s="17" t="e">
        <f>Balance_Under</f>
        <v>#N/A</v>
      </c>
      <c r="O106" s="17" t="e">
        <f>Interest_Under</f>
        <v>#N/A</v>
      </c>
      <c r="P106" s="17" t="e">
        <f>YearlySavings_Under</f>
        <v>#N/A</v>
      </c>
      <c r="Q106" s="17" t="e">
        <f>DesiredRetirementIncome</f>
        <v>#N/A</v>
      </c>
      <c r="R106" s="17" t="e">
        <f>PensionIncome_Under</f>
        <v>#N/A</v>
      </c>
      <c r="S106" s="17" t="e">
        <f>EndBalance</f>
        <v>#N/A</v>
      </c>
      <c r="V106" s="17" t="e">
        <f>Balance_Over</f>
        <v>#N/A</v>
      </c>
      <c r="W106" s="17" t="e">
        <f>Interest_Over</f>
        <v>#N/A</v>
      </c>
      <c r="X106" s="17" t="e">
        <f>YearlySavings_Over</f>
        <v>#N/A</v>
      </c>
      <c r="Y106" s="17" t="e">
        <f>DesiredRetirementIncome</f>
        <v>#N/A</v>
      </c>
      <c r="Z106" s="17" t="e">
        <f>PensionIncome_Over</f>
        <v>#N/A</v>
      </c>
      <c r="AA106" s="17" t="e">
        <f>EndBalance</f>
        <v>#N/A</v>
      </c>
      <c r="AD106" s="17" t="e">
        <f>IF(Calculations!B106&lt;DesiredRetirementAge,K106,NA())</f>
        <v>#N/A</v>
      </c>
      <c r="AE106" s="17" t="e">
        <f>IF(Calculations!B106&gt;=(DesiredRetirementAge-1),K106,NA())</f>
        <v>#N/A</v>
      </c>
      <c r="AF106" s="17"/>
      <c r="AH106" s="17" t="e">
        <f t="shared" si="1"/>
        <v>#N/A</v>
      </c>
    </row>
    <row r="107" spans="2:34" x14ac:dyDescent="0.45">
      <c r="B107" s="12" t="e">
        <f>Age</f>
        <v>#N/A</v>
      </c>
      <c r="C107" s="17" t="e">
        <f>Salary</f>
        <v>#N/A</v>
      </c>
      <c r="D107" s="17"/>
      <c r="E107" s="17"/>
      <c r="F107" s="17" t="e">
        <f>Balance</f>
        <v>#N/A</v>
      </c>
      <c r="G107" s="17" t="e">
        <f>Interest</f>
        <v>#N/A</v>
      </c>
      <c r="H107" s="17" t="e">
        <f>YearlySavings</f>
        <v>#N/A</v>
      </c>
      <c r="I107" s="17" t="e">
        <f>DesiredRetirementIncome</f>
        <v>#N/A</v>
      </c>
      <c r="J107" s="17" t="e">
        <f>PensionIncome</f>
        <v>#N/A</v>
      </c>
      <c r="K107" s="17" t="e">
        <f>EndBalance</f>
        <v>#N/A</v>
      </c>
      <c r="N107" s="17" t="e">
        <f>Balance_Under</f>
        <v>#N/A</v>
      </c>
      <c r="O107" s="17" t="e">
        <f>Interest_Under</f>
        <v>#N/A</v>
      </c>
      <c r="P107" s="17" t="e">
        <f>YearlySavings_Under</f>
        <v>#N/A</v>
      </c>
      <c r="Q107" s="17" t="e">
        <f>DesiredRetirementIncome</f>
        <v>#N/A</v>
      </c>
      <c r="R107" s="17" t="e">
        <f>PensionIncome_Under</f>
        <v>#N/A</v>
      </c>
      <c r="S107" s="17" t="e">
        <f>EndBalance</f>
        <v>#N/A</v>
      </c>
      <c r="V107" s="17" t="e">
        <f>Balance_Over</f>
        <v>#N/A</v>
      </c>
      <c r="W107" s="17" t="e">
        <f>Interest_Over</f>
        <v>#N/A</v>
      </c>
      <c r="X107" s="17" t="e">
        <f>YearlySavings_Over</f>
        <v>#N/A</v>
      </c>
      <c r="Y107" s="17" t="e">
        <f>DesiredRetirementIncome</f>
        <v>#N/A</v>
      </c>
      <c r="Z107" s="17" t="e">
        <f>PensionIncome_Over</f>
        <v>#N/A</v>
      </c>
      <c r="AA107" s="17" t="e">
        <f>EndBalance</f>
        <v>#N/A</v>
      </c>
      <c r="AD107" s="17" t="e">
        <f>IF(Calculations!B107&lt;DesiredRetirementAge,K107,NA())</f>
        <v>#N/A</v>
      </c>
      <c r="AE107" s="17" t="e">
        <f>IF(Calculations!B107&gt;=(DesiredRetirementAge-1),K107,NA())</f>
        <v>#N/A</v>
      </c>
      <c r="AF107" s="17"/>
      <c r="AH107" s="17" t="e">
        <f t="shared" si="1"/>
        <v>#N/A</v>
      </c>
    </row>
    <row r="108" spans="2:34" x14ac:dyDescent="0.45">
      <c r="B108" s="12" t="e">
        <f>Age</f>
        <v>#N/A</v>
      </c>
      <c r="C108" s="17" t="e">
        <f>Salary</f>
        <v>#N/A</v>
      </c>
      <c r="D108" s="17"/>
      <c r="E108" s="17"/>
      <c r="F108" s="17" t="e">
        <f>Balance</f>
        <v>#N/A</v>
      </c>
      <c r="G108" s="17" t="e">
        <f>Interest</f>
        <v>#N/A</v>
      </c>
      <c r="H108" s="17" t="e">
        <f>YearlySavings</f>
        <v>#N/A</v>
      </c>
      <c r="I108" s="17" t="e">
        <f>DesiredRetirementIncome</f>
        <v>#N/A</v>
      </c>
      <c r="J108" s="17" t="e">
        <f>PensionIncome</f>
        <v>#N/A</v>
      </c>
      <c r="K108" s="17" t="e">
        <f>EndBalance</f>
        <v>#N/A</v>
      </c>
      <c r="N108" s="17" t="e">
        <f>Balance_Under</f>
        <v>#N/A</v>
      </c>
      <c r="O108" s="17" t="e">
        <f>Interest_Under</f>
        <v>#N/A</v>
      </c>
      <c r="P108" s="17" t="e">
        <f>YearlySavings_Under</f>
        <v>#N/A</v>
      </c>
      <c r="Q108" s="17" t="e">
        <f>DesiredRetirementIncome</f>
        <v>#N/A</v>
      </c>
      <c r="R108" s="17" t="e">
        <f>PensionIncome_Under</f>
        <v>#N/A</v>
      </c>
      <c r="S108" s="17" t="e">
        <f>EndBalance</f>
        <v>#N/A</v>
      </c>
      <c r="V108" s="17" t="e">
        <f>Balance_Over</f>
        <v>#N/A</v>
      </c>
      <c r="W108" s="17" t="e">
        <f>Interest_Over</f>
        <v>#N/A</v>
      </c>
      <c r="X108" s="17" t="e">
        <f>YearlySavings_Over</f>
        <v>#N/A</v>
      </c>
      <c r="Y108" s="17" t="e">
        <f>DesiredRetirementIncome</f>
        <v>#N/A</v>
      </c>
      <c r="Z108" s="17" t="e">
        <f>PensionIncome_Over</f>
        <v>#N/A</v>
      </c>
      <c r="AA108" s="17" t="e">
        <f>EndBalance</f>
        <v>#N/A</v>
      </c>
      <c r="AD108" s="17" t="e">
        <f>IF(Calculations!B108&lt;DesiredRetirementAge,K108,NA())</f>
        <v>#N/A</v>
      </c>
      <c r="AE108" s="17" t="e">
        <f>IF(Calculations!B108&gt;=(DesiredRetirementAge-1),K108,NA())</f>
        <v>#N/A</v>
      </c>
      <c r="AF108" s="17"/>
      <c r="AH108" s="17" t="e">
        <f t="shared" si="1"/>
        <v>#N/A</v>
      </c>
    </row>
    <row r="109" spans="2:34" x14ac:dyDescent="0.45">
      <c r="B109" s="12" t="e">
        <f>Age</f>
        <v>#N/A</v>
      </c>
      <c r="C109" s="17" t="e">
        <f>Salary</f>
        <v>#N/A</v>
      </c>
      <c r="D109" s="17"/>
      <c r="E109" s="17"/>
      <c r="F109" s="17" t="e">
        <f>Balance</f>
        <v>#N/A</v>
      </c>
      <c r="G109" s="17" t="e">
        <f>Interest</f>
        <v>#N/A</v>
      </c>
      <c r="H109" s="17" t="e">
        <f>YearlySavings</f>
        <v>#N/A</v>
      </c>
      <c r="I109" s="17" t="e">
        <f>DesiredRetirementIncome</f>
        <v>#N/A</v>
      </c>
      <c r="J109" s="17" t="e">
        <f>PensionIncome</f>
        <v>#N/A</v>
      </c>
      <c r="K109" s="17" t="e">
        <f>EndBalance</f>
        <v>#N/A</v>
      </c>
      <c r="N109" s="17" t="e">
        <f>Balance_Under</f>
        <v>#N/A</v>
      </c>
      <c r="O109" s="17" t="e">
        <f>Interest_Under</f>
        <v>#N/A</v>
      </c>
      <c r="P109" s="17" t="e">
        <f>YearlySavings_Under</f>
        <v>#N/A</v>
      </c>
      <c r="Q109" s="17" t="e">
        <f>DesiredRetirementIncome</f>
        <v>#N/A</v>
      </c>
      <c r="R109" s="17" t="e">
        <f>PensionIncome_Under</f>
        <v>#N/A</v>
      </c>
      <c r="S109" s="17" t="e">
        <f>EndBalance</f>
        <v>#N/A</v>
      </c>
      <c r="V109" s="17" t="e">
        <f>Balance_Over</f>
        <v>#N/A</v>
      </c>
      <c r="W109" s="17" t="e">
        <f>Interest_Over</f>
        <v>#N/A</v>
      </c>
      <c r="X109" s="17" t="e">
        <f>YearlySavings_Over</f>
        <v>#N/A</v>
      </c>
      <c r="Y109" s="17" t="e">
        <f>DesiredRetirementIncome</f>
        <v>#N/A</v>
      </c>
      <c r="Z109" s="17" t="e">
        <f>PensionIncome_Over</f>
        <v>#N/A</v>
      </c>
      <c r="AA109" s="17" t="e">
        <f>EndBalance</f>
        <v>#N/A</v>
      </c>
      <c r="AD109" s="17" t="e">
        <f>IF(Calculations!B109&lt;DesiredRetirementAge,K109,NA())</f>
        <v>#N/A</v>
      </c>
      <c r="AE109" s="17" t="e">
        <f>IF(Calculations!B109&gt;=(DesiredRetirementAge-1),K109,NA())</f>
        <v>#N/A</v>
      </c>
      <c r="AF109" s="17"/>
      <c r="AH109" s="17" t="e">
        <f t="shared" si="1"/>
        <v>#N/A</v>
      </c>
    </row>
    <row r="110" spans="2:34" x14ac:dyDescent="0.45">
      <c r="B110" s="12" t="e">
        <f>Age</f>
        <v>#N/A</v>
      </c>
      <c r="C110" s="17" t="e">
        <f>Salary</f>
        <v>#N/A</v>
      </c>
      <c r="D110" s="17"/>
      <c r="E110" s="17"/>
      <c r="F110" s="17" t="e">
        <f>Balance</f>
        <v>#N/A</v>
      </c>
      <c r="G110" s="17" t="e">
        <f>Interest</f>
        <v>#N/A</v>
      </c>
      <c r="H110" s="17" t="e">
        <f>YearlySavings</f>
        <v>#N/A</v>
      </c>
      <c r="I110" s="17" t="e">
        <f>DesiredRetirementIncome</f>
        <v>#N/A</v>
      </c>
      <c r="J110" s="17" t="e">
        <f>PensionIncome</f>
        <v>#N/A</v>
      </c>
      <c r="K110" s="17" t="e">
        <f>EndBalance</f>
        <v>#N/A</v>
      </c>
      <c r="N110" s="17" t="e">
        <f>Balance_Under</f>
        <v>#N/A</v>
      </c>
      <c r="O110" s="17" t="e">
        <f>Interest_Under</f>
        <v>#N/A</v>
      </c>
      <c r="P110" s="17" t="e">
        <f>YearlySavings_Under</f>
        <v>#N/A</v>
      </c>
      <c r="Q110" s="17" t="e">
        <f>DesiredRetirementIncome</f>
        <v>#N/A</v>
      </c>
      <c r="R110" s="17" t="e">
        <f>PensionIncome_Under</f>
        <v>#N/A</v>
      </c>
      <c r="S110" s="17" t="e">
        <f>EndBalance</f>
        <v>#N/A</v>
      </c>
      <c r="V110" s="17" t="e">
        <f>Balance_Over</f>
        <v>#N/A</v>
      </c>
      <c r="W110" s="17" t="e">
        <f>Interest_Over</f>
        <v>#N/A</v>
      </c>
      <c r="X110" s="17" t="e">
        <f>YearlySavings_Over</f>
        <v>#N/A</v>
      </c>
      <c r="Y110" s="17" t="e">
        <f>DesiredRetirementIncome</f>
        <v>#N/A</v>
      </c>
      <c r="Z110" s="17" t="e">
        <f>PensionIncome_Over</f>
        <v>#N/A</v>
      </c>
      <c r="AA110" s="17" t="e">
        <f>EndBalance</f>
        <v>#N/A</v>
      </c>
      <c r="AD110" s="17" t="e">
        <f>IF(Calculations!B110&lt;DesiredRetirementAge,K110,NA())</f>
        <v>#N/A</v>
      </c>
      <c r="AE110" s="17" t="e">
        <f>IF(Calculations!B110&gt;=(DesiredRetirementAge-1),K110,NA())</f>
        <v>#N/A</v>
      </c>
      <c r="AF110" s="17"/>
      <c r="AH110" s="17" t="e">
        <f t="shared" si="1"/>
        <v>#N/A</v>
      </c>
    </row>
    <row r="111" spans="2:34" x14ac:dyDescent="0.45">
      <c r="B111" s="12" t="e">
        <f>Age</f>
        <v>#N/A</v>
      </c>
      <c r="C111" s="17" t="e">
        <f>Salary</f>
        <v>#N/A</v>
      </c>
      <c r="D111" s="17"/>
      <c r="E111" s="17"/>
      <c r="F111" s="17" t="e">
        <f>Balance</f>
        <v>#N/A</v>
      </c>
      <c r="G111" s="17" t="e">
        <f>Interest</f>
        <v>#N/A</v>
      </c>
      <c r="H111" s="17" t="e">
        <f>YearlySavings</f>
        <v>#N/A</v>
      </c>
      <c r="I111" s="17" t="e">
        <f>DesiredRetirementIncome</f>
        <v>#N/A</v>
      </c>
      <c r="J111" s="17" t="e">
        <f>PensionIncome</f>
        <v>#N/A</v>
      </c>
      <c r="K111" s="17" t="e">
        <f>EndBalance</f>
        <v>#N/A</v>
      </c>
      <c r="N111" s="17" t="e">
        <f>Balance_Under</f>
        <v>#N/A</v>
      </c>
      <c r="O111" s="17" t="e">
        <f>Interest_Under</f>
        <v>#N/A</v>
      </c>
      <c r="P111" s="17" t="e">
        <f>YearlySavings_Under</f>
        <v>#N/A</v>
      </c>
      <c r="Q111" s="17" t="e">
        <f>DesiredRetirementIncome</f>
        <v>#N/A</v>
      </c>
      <c r="R111" s="17" t="e">
        <f>PensionIncome_Under</f>
        <v>#N/A</v>
      </c>
      <c r="S111" s="17" t="e">
        <f>EndBalance</f>
        <v>#N/A</v>
      </c>
      <c r="V111" s="17" t="e">
        <f>Balance_Over</f>
        <v>#N/A</v>
      </c>
      <c r="W111" s="17" t="e">
        <f>Interest_Over</f>
        <v>#N/A</v>
      </c>
      <c r="X111" s="17" t="e">
        <f>YearlySavings_Over</f>
        <v>#N/A</v>
      </c>
      <c r="Y111" s="17" t="e">
        <f>DesiredRetirementIncome</f>
        <v>#N/A</v>
      </c>
      <c r="Z111" s="17" t="e">
        <f>PensionIncome_Over</f>
        <v>#N/A</v>
      </c>
      <c r="AA111" s="17" t="e">
        <f>EndBalance</f>
        <v>#N/A</v>
      </c>
      <c r="AD111" s="17" t="e">
        <f>IF(Calculations!B111&lt;DesiredRetirementAge,K111,NA())</f>
        <v>#N/A</v>
      </c>
      <c r="AE111" s="17" t="e">
        <f>IF(Calculations!B111&gt;=(DesiredRetirementAge-1),K111,NA())</f>
        <v>#N/A</v>
      </c>
      <c r="AF111" s="17"/>
      <c r="AH111" s="17" t="e">
        <f t="shared" si="1"/>
        <v>#N/A</v>
      </c>
    </row>
    <row r="112" spans="2:34" x14ac:dyDescent="0.45">
      <c r="B112" s="12" t="e">
        <f>Age</f>
        <v>#N/A</v>
      </c>
      <c r="C112" s="17" t="e">
        <f>Salary</f>
        <v>#N/A</v>
      </c>
      <c r="D112" s="17"/>
      <c r="E112" s="17"/>
      <c r="F112" s="17" t="e">
        <f>Balance</f>
        <v>#N/A</v>
      </c>
      <c r="G112" s="17" t="e">
        <f>Interest</f>
        <v>#N/A</v>
      </c>
      <c r="H112" s="17" t="e">
        <f>YearlySavings</f>
        <v>#N/A</v>
      </c>
      <c r="I112" s="17" t="e">
        <f>DesiredRetirementIncome</f>
        <v>#N/A</v>
      </c>
      <c r="J112" s="17" t="e">
        <f>PensionIncome</f>
        <v>#N/A</v>
      </c>
      <c r="K112" s="17" t="e">
        <f>EndBalance</f>
        <v>#N/A</v>
      </c>
      <c r="N112" s="17" t="e">
        <f>Balance_Under</f>
        <v>#N/A</v>
      </c>
      <c r="O112" s="17" t="e">
        <f>Interest_Under</f>
        <v>#N/A</v>
      </c>
      <c r="P112" s="17" t="e">
        <f>YearlySavings_Under</f>
        <v>#N/A</v>
      </c>
      <c r="Q112" s="17" t="e">
        <f>DesiredRetirementIncome</f>
        <v>#N/A</v>
      </c>
      <c r="R112" s="17" t="e">
        <f>PensionIncome_Under</f>
        <v>#N/A</v>
      </c>
      <c r="S112" s="17" t="e">
        <f>EndBalance</f>
        <v>#N/A</v>
      </c>
      <c r="V112" s="17" t="e">
        <f>Balance_Over</f>
        <v>#N/A</v>
      </c>
      <c r="W112" s="17" t="e">
        <f>Interest_Over</f>
        <v>#N/A</v>
      </c>
      <c r="X112" s="17" t="e">
        <f>YearlySavings_Over</f>
        <v>#N/A</v>
      </c>
      <c r="Y112" s="17" t="e">
        <f>DesiredRetirementIncome</f>
        <v>#N/A</v>
      </c>
      <c r="Z112" s="17" t="e">
        <f>PensionIncome_Over</f>
        <v>#N/A</v>
      </c>
      <c r="AA112" s="17" t="e">
        <f>EndBalance</f>
        <v>#N/A</v>
      </c>
      <c r="AD112" s="17" t="e">
        <f>IF(Calculations!B112&lt;DesiredRetirementAge,K112,NA())</f>
        <v>#N/A</v>
      </c>
      <c r="AE112" s="17" t="e">
        <f>IF(Calculations!B112&gt;=(DesiredRetirementAge-1),K112,NA())</f>
        <v>#N/A</v>
      </c>
      <c r="AF112" s="17"/>
      <c r="AH112" s="17" t="e">
        <f t="shared" si="1"/>
        <v>#N/A</v>
      </c>
    </row>
    <row r="113" spans="2:34" x14ac:dyDescent="0.45">
      <c r="B113" s="12" t="e">
        <f>Age</f>
        <v>#N/A</v>
      </c>
      <c r="C113" s="17" t="e">
        <f>Salary</f>
        <v>#N/A</v>
      </c>
      <c r="D113" s="17"/>
      <c r="E113" s="17"/>
      <c r="F113" s="17" t="e">
        <f>Balance</f>
        <v>#N/A</v>
      </c>
      <c r="G113" s="17" t="e">
        <f>Interest</f>
        <v>#N/A</v>
      </c>
      <c r="H113" s="17" t="e">
        <f>YearlySavings</f>
        <v>#N/A</v>
      </c>
      <c r="I113" s="17" t="e">
        <f>DesiredRetirementIncome</f>
        <v>#N/A</v>
      </c>
      <c r="J113" s="17" t="e">
        <f>PensionIncome</f>
        <v>#N/A</v>
      </c>
      <c r="K113" s="17" t="e">
        <f>EndBalance</f>
        <v>#N/A</v>
      </c>
      <c r="N113" s="17" t="e">
        <f>Balance_Under</f>
        <v>#N/A</v>
      </c>
      <c r="O113" s="17" t="e">
        <f>Interest_Under</f>
        <v>#N/A</v>
      </c>
      <c r="P113" s="17" t="e">
        <f>YearlySavings_Under</f>
        <v>#N/A</v>
      </c>
      <c r="Q113" s="17" t="e">
        <f>DesiredRetirementIncome</f>
        <v>#N/A</v>
      </c>
      <c r="R113" s="17" t="e">
        <f>PensionIncome_Under</f>
        <v>#N/A</v>
      </c>
      <c r="S113" s="17" t="e">
        <f>EndBalance</f>
        <v>#N/A</v>
      </c>
      <c r="V113" s="17" t="e">
        <f>Balance_Over</f>
        <v>#N/A</v>
      </c>
      <c r="W113" s="17" t="e">
        <f>Interest_Over</f>
        <v>#N/A</v>
      </c>
      <c r="X113" s="17" t="e">
        <f>YearlySavings_Over</f>
        <v>#N/A</v>
      </c>
      <c r="Y113" s="17" t="e">
        <f>DesiredRetirementIncome</f>
        <v>#N/A</v>
      </c>
      <c r="Z113" s="17" t="e">
        <f>PensionIncome_Over</f>
        <v>#N/A</v>
      </c>
      <c r="AA113" s="17" t="e">
        <f>EndBalance</f>
        <v>#N/A</v>
      </c>
      <c r="AD113" s="17" t="e">
        <f>IF(Calculations!B113&lt;DesiredRetirementAge,K113,NA())</f>
        <v>#N/A</v>
      </c>
      <c r="AE113" s="17" t="e">
        <f>IF(Calculations!B113&gt;=(DesiredRetirementAge-1),K113,NA())</f>
        <v>#N/A</v>
      </c>
      <c r="AF113" s="17"/>
      <c r="AH113" s="17" t="e">
        <f t="shared" si="1"/>
        <v>#N/A</v>
      </c>
    </row>
    <row r="114" spans="2:34" x14ac:dyDescent="0.45">
      <c r="B114" s="12" t="e">
        <f>Age</f>
        <v>#N/A</v>
      </c>
      <c r="C114" s="17" t="e">
        <f>Salary</f>
        <v>#N/A</v>
      </c>
      <c r="D114" s="17"/>
      <c r="E114" s="17"/>
      <c r="F114" s="17" t="e">
        <f>Balance</f>
        <v>#N/A</v>
      </c>
      <c r="G114" s="17" t="e">
        <f>Interest</f>
        <v>#N/A</v>
      </c>
      <c r="H114" s="17" t="e">
        <f>YearlySavings</f>
        <v>#N/A</v>
      </c>
      <c r="I114" s="17" t="e">
        <f>DesiredRetirementIncome</f>
        <v>#N/A</v>
      </c>
      <c r="J114" s="17" t="e">
        <f>PensionIncome</f>
        <v>#N/A</v>
      </c>
      <c r="K114" s="17" t="e">
        <f>EndBalance</f>
        <v>#N/A</v>
      </c>
      <c r="N114" s="17" t="e">
        <f>Balance_Under</f>
        <v>#N/A</v>
      </c>
      <c r="O114" s="17" t="e">
        <f>Interest_Under</f>
        <v>#N/A</v>
      </c>
      <c r="P114" s="17" t="e">
        <f>YearlySavings_Under</f>
        <v>#N/A</v>
      </c>
      <c r="Q114" s="17" t="e">
        <f>DesiredRetirementIncome</f>
        <v>#N/A</v>
      </c>
      <c r="R114" s="17" t="e">
        <f>PensionIncome_Under</f>
        <v>#N/A</v>
      </c>
      <c r="S114" s="17" t="e">
        <f>EndBalance</f>
        <v>#N/A</v>
      </c>
      <c r="V114" s="17" t="e">
        <f>Balance_Over</f>
        <v>#N/A</v>
      </c>
      <c r="W114" s="17" t="e">
        <f>Interest_Over</f>
        <v>#N/A</v>
      </c>
      <c r="X114" s="17" t="e">
        <f>YearlySavings_Over</f>
        <v>#N/A</v>
      </c>
      <c r="Y114" s="17" t="e">
        <f>DesiredRetirementIncome</f>
        <v>#N/A</v>
      </c>
      <c r="Z114" s="17" t="e">
        <f>PensionIncome_Over</f>
        <v>#N/A</v>
      </c>
      <c r="AA114" s="17" t="e">
        <f>EndBalance</f>
        <v>#N/A</v>
      </c>
      <c r="AD114" s="17" t="e">
        <f>IF(Calculations!B114&lt;DesiredRetirementAge,K114,NA())</f>
        <v>#N/A</v>
      </c>
      <c r="AE114" s="17" t="e">
        <f>IF(Calculations!B114&gt;=(DesiredRetirementAge-1),K114,NA())</f>
        <v>#N/A</v>
      </c>
      <c r="AF114" s="17"/>
      <c r="AH114" s="17" t="e">
        <f t="shared" si="1"/>
        <v>#N/A</v>
      </c>
    </row>
    <row r="115" spans="2:34" x14ac:dyDescent="0.45">
      <c r="B115" s="12" t="e">
        <f>Age</f>
        <v>#N/A</v>
      </c>
      <c r="C115" s="17" t="e">
        <f>Salary</f>
        <v>#N/A</v>
      </c>
      <c r="D115" s="17"/>
      <c r="E115" s="17"/>
      <c r="F115" s="17" t="e">
        <f>Balance</f>
        <v>#N/A</v>
      </c>
      <c r="G115" s="17" t="e">
        <f>Interest</f>
        <v>#N/A</v>
      </c>
      <c r="H115" s="17" t="e">
        <f>YearlySavings</f>
        <v>#N/A</v>
      </c>
      <c r="I115" s="17" t="e">
        <f>DesiredRetirementIncome</f>
        <v>#N/A</v>
      </c>
      <c r="J115" s="17" t="e">
        <f>PensionIncome</f>
        <v>#N/A</v>
      </c>
      <c r="K115" s="17" t="e">
        <f>EndBalance</f>
        <v>#N/A</v>
      </c>
      <c r="N115" s="17" t="e">
        <f>Balance_Under</f>
        <v>#N/A</v>
      </c>
      <c r="O115" s="17" t="e">
        <f>Interest_Under</f>
        <v>#N/A</v>
      </c>
      <c r="P115" s="17" t="e">
        <f>YearlySavings_Under</f>
        <v>#N/A</v>
      </c>
      <c r="Q115" s="17" t="e">
        <f>DesiredRetirementIncome</f>
        <v>#N/A</v>
      </c>
      <c r="R115" s="17" t="e">
        <f>PensionIncome_Under</f>
        <v>#N/A</v>
      </c>
      <c r="S115" s="17" t="e">
        <f>EndBalance</f>
        <v>#N/A</v>
      </c>
      <c r="V115" s="17" t="e">
        <f>Balance_Over</f>
        <v>#N/A</v>
      </c>
      <c r="W115" s="17" t="e">
        <f>Interest_Over</f>
        <v>#N/A</v>
      </c>
      <c r="X115" s="17" t="e">
        <f>YearlySavings_Over</f>
        <v>#N/A</v>
      </c>
      <c r="Y115" s="17" t="e">
        <f>DesiredRetirementIncome</f>
        <v>#N/A</v>
      </c>
      <c r="Z115" s="17" t="e">
        <f>PensionIncome_Over</f>
        <v>#N/A</v>
      </c>
      <c r="AA115" s="17" t="e">
        <f>EndBalance</f>
        <v>#N/A</v>
      </c>
      <c r="AD115" s="17" t="e">
        <f>IF(Calculations!B115&lt;DesiredRetirementAge,K115,NA())</f>
        <v>#N/A</v>
      </c>
      <c r="AE115" s="17" t="e">
        <f>IF(Calculations!B115&gt;=(DesiredRetirementAge-1),K115,NA())</f>
        <v>#N/A</v>
      </c>
      <c r="AF115" s="17"/>
      <c r="AH115" s="17" t="e">
        <f t="shared" si="1"/>
        <v>#N/A</v>
      </c>
    </row>
    <row r="116" spans="2:34" x14ac:dyDescent="0.45">
      <c r="B116" s="12" t="e">
        <f>Age</f>
        <v>#N/A</v>
      </c>
      <c r="C116" s="17" t="e">
        <f>Salary</f>
        <v>#N/A</v>
      </c>
      <c r="D116" s="17"/>
      <c r="E116" s="17"/>
      <c r="F116" s="17" t="e">
        <f>Balance</f>
        <v>#N/A</v>
      </c>
      <c r="G116" s="17" t="e">
        <f>Interest</f>
        <v>#N/A</v>
      </c>
      <c r="H116" s="17" t="e">
        <f>YearlySavings</f>
        <v>#N/A</v>
      </c>
      <c r="I116" s="17" t="e">
        <f>DesiredRetirementIncome</f>
        <v>#N/A</v>
      </c>
      <c r="J116" s="17" t="e">
        <f>PensionIncome</f>
        <v>#N/A</v>
      </c>
      <c r="K116" s="17" t="e">
        <f>EndBalance</f>
        <v>#N/A</v>
      </c>
      <c r="N116" s="17" t="e">
        <f>Balance_Under</f>
        <v>#N/A</v>
      </c>
      <c r="O116" s="17" t="e">
        <f>Interest_Under</f>
        <v>#N/A</v>
      </c>
      <c r="P116" s="17" t="e">
        <f>YearlySavings_Under</f>
        <v>#N/A</v>
      </c>
      <c r="Q116" s="17" t="e">
        <f>DesiredRetirementIncome</f>
        <v>#N/A</v>
      </c>
      <c r="R116" s="17" t="e">
        <f>PensionIncome_Under</f>
        <v>#N/A</v>
      </c>
      <c r="S116" s="17" t="e">
        <f>EndBalance</f>
        <v>#N/A</v>
      </c>
      <c r="V116" s="17" t="e">
        <f>Balance_Over</f>
        <v>#N/A</v>
      </c>
      <c r="W116" s="17" t="e">
        <f>Interest_Over</f>
        <v>#N/A</v>
      </c>
      <c r="X116" s="17" t="e">
        <f>YearlySavings_Over</f>
        <v>#N/A</v>
      </c>
      <c r="Y116" s="17" t="e">
        <f>DesiredRetirementIncome</f>
        <v>#N/A</v>
      </c>
      <c r="Z116" s="17" t="e">
        <f>PensionIncome_Over</f>
        <v>#N/A</v>
      </c>
      <c r="AA116" s="17" t="e">
        <f>EndBalance</f>
        <v>#N/A</v>
      </c>
      <c r="AD116" s="17" t="e">
        <f>IF(Calculations!B116&lt;DesiredRetirementAge,K116,NA())</f>
        <v>#N/A</v>
      </c>
      <c r="AE116" s="17" t="e">
        <f>IF(Calculations!B116&gt;=(DesiredRetirementAge-1),K116,NA())</f>
        <v>#N/A</v>
      </c>
      <c r="AF116" s="17"/>
      <c r="AH116" s="17" t="e">
        <f t="shared" si="1"/>
        <v>#N/A</v>
      </c>
    </row>
  </sheetData>
  <dataValidations count="1">
    <dataValidation allowBlank="1" showInputMessage="1" showErrorMessage="1" prompt="This is a hidden calculations worksheet used by the table and chart in the Retirement Planner worksheet._x000a__x000a_Please DO NOT MODIFY" sqref="A1"/>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ddadb5d-c836-412a-96a4-348d11d953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E4F9A5F628C641A2D432CE28FA7DAD" ma:contentTypeVersion="11" ma:contentTypeDescription="Create a new document." ma:contentTypeScope="" ma:versionID="35c2dc53e9c72dbe7c1e73474051a85b">
  <xsd:schema xmlns:xsd="http://www.w3.org/2001/XMLSchema" xmlns:xs="http://www.w3.org/2001/XMLSchema" xmlns:p="http://schemas.microsoft.com/office/2006/metadata/properties" xmlns:ns3="7ddadb5d-c836-412a-96a4-348d11d953af" targetNamespace="http://schemas.microsoft.com/office/2006/metadata/properties" ma:root="true" ma:fieldsID="74476153cfc3a2c020f5baa7a84f05d7" ns3:_="">
    <xsd:import namespace="7ddadb5d-c836-412a-96a4-348d11d953a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adb5d-c836-412a-96a4-348d11d95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567128-5041-46B0-86FE-D0F08F70C707}">
  <ds:schemaRefs>
    <ds:schemaRef ds:uri="http://www.w3.org/XML/1998/namespace"/>
    <ds:schemaRef ds:uri="http://schemas.microsoft.com/office/2006/metadata/properties"/>
    <ds:schemaRef ds:uri="http://purl.org/dc/elements/1.1/"/>
    <ds:schemaRef ds:uri="7ddadb5d-c836-412a-96a4-348d11d953af"/>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9CC3521-9807-4BE0-B7C7-4649990B43F0}">
  <ds:schemaRefs>
    <ds:schemaRef ds:uri="http://schemas.microsoft.com/sharepoint/v3/contenttype/forms"/>
  </ds:schemaRefs>
</ds:datastoreItem>
</file>

<file path=customXml/itemProps3.xml><?xml version="1.0" encoding="utf-8"?>
<ds:datastoreItem xmlns:ds="http://schemas.openxmlformats.org/officeDocument/2006/customXml" ds:itemID="{66E6CFC1-6AEA-4657-8B5B-2187FB9E1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adb5d-c836-412a-96a4-348d11d95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TM04022385</Template>
  <Application>Microsoft Excel</Application>
  <DocSecurity>0</DocSecurity>
  <ScaleCrop>false</ScaleCrop>
  <HeadingPairs>
    <vt:vector size="4" baseType="variant">
      <vt:variant>
        <vt:lpstr>Worksheets</vt:lpstr>
      </vt:variant>
      <vt:variant>
        <vt:i4>2</vt:i4>
      </vt:variant>
      <vt:variant>
        <vt:lpstr>Named Ranges</vt:lpstr>
      </vt:variant>
      <vt:variant>
        <vt:i4>35</vt:i4>
      </vt:variant>
    </vt:vector>
  </HeadingPairs>
  <TitlesOfParts>
    <vt:vector size="37" baseType="lpstr">
      <vt:lpstr>Retirement Planner</vt:lpstr>
      <vt:lpstr>Calculations</vt:lpstr>
      <vt:lpstr>AnnualPenionsBenefitsAtRetirement</vt:lpstr>
      <vt:lpstr>AnnualPensionBenefitAfterRetirementIncreasesPercentage</vt:lpstr>
      <vt:lpstr>AnnualPensionBenefitAmountUncertaintyPercentage</vt:lpstr>
      <vt:lpstr>AnnualPensionCenefitIncreasesUncertaintyPercentage</vt:lpstr>
      <vt:lpstr>AnnualSavingsAmountUncertaintyPercentage</vt:lpstr>
      <vt:lpstr>AnnualSavingsIncreasesUncertaintyPercentage</vt:lpstr>
      <vt:lpstr>ColumnTitleRegion1..I114.1</vt:lpstr>
      <vt:lpstr>CurrentAnnualIncome</vt:lpstr>
      <vt:lpstr>CurrentAnnualIncomeIncreasesPercentage</vt:lpstr>
      <vt:lpstr>CurrentAnnualSavingsAmount</vt:lpstr>
      <vt:lpstr>CurrentAnnualSavingsIncreasesPercentage</vt:lpstr>
      <vt:lpstr>CurrentRetirementSavingsBalance</vt:lpstr>
      <vt:lpstr>DesiredRetirementAge</vt:lpstr>
      <vt:lpstr>IncomeReplacementAtRetirementPercentage</vt:lpstr>
      <vt:lpstr>InvestmentReturnPostRetirementPercentage</vt:lpstr>
      <vt:lpstr>InvestmentReturnPreRetirementPercentage</vt:lpstr>
      <vt:lpstr>InvestmentReturnUncertaintyPercentage</vt:lpstr>
      <vt:lpstr>'Retirement Planner'!Print_Titles</vt:lpstr>
      <vt:lpstr>ResultsDisplay_Failure</vt:lpstr>
      <vt:lpstr>ResultsDisplay_Failure_1</vt:lpstr>
      <vt:lpstr>ResultsDisplay_Failure_2</vt:lpstr>
      <vt:lpstr>ResultsDisplay_Failure_3</vt:lpstr>
      <vt:lpstr>ResultsDisplay_Failure_4</vt:lpstr>
      <vt:lpstr>ResultsDisplay_Success</vt:lpstr>
      <vt:lpstr>ResultsDisplay_Success_1</vt:lpstr>
      <vt:lpstr>ResultsDisplay_Success_2</vt:lpstr>
      <vt:lpstr>ResultsDisplay_Success_3</vt:lpstr>
      <vt:lpstr>ResultsDisplay_Success_4</vt:lpstr>
      <vt:lpstr>ResultsDisplay_Success_5</vt:lpstr>
      <vt:lpstr>RowTitleRegion1..D12</vt:lpstr>
      <vt:lpstr>RowTitleRegion2..G11</vt:lpstr>
      <vt:lpstr>RowTitleRegion3..J10</vt:lpstr>
      <vt:lpstr>Success</vt:lpstr>
      <vt:lpstr>YearsOfRetirementIncome</vt:lpstr>
      <vt:lpstr>YourCurrentAge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2019-05-23T20:14:25Z</dcterms:created>
  <dcterms:modified xsi:type="dcterms:W3CDTF">2022-02-21T17:08:09Z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0x010100E3E4F9A5F628C641A2D432CE28FA7DAD</vt:lpwstr>
  </property>
</Properties>
</file>